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fo1\Aircraft Owners &amp; Pilots Association\Product Marketing - Documents\MARKETING 2019 - YOU CAN FLY\Flying Clubs\Resources Webpage Refresh\Resource Documents\"/>
    </mc:Choice>
  </mc:AlternateContent>
  <xr:revisionPtr revIDLastSave="8" documentId="13_ncr:1_{BCE39898-C73F-4595-A1F1-AE9D66224EB7}" xr6:coauthVersionLast="40" xr6:coauthVersionMax="40" xr10:uidLastSave="{CABD6E03-9159-49C1-992E-5361A193F6FD}"/>
  <bookViews>
    <workbookView xWindow="0" yWindow="0" windowWidth="20730" windowHeight="9435" activeTab="2" xr2:uid="{00000000-000D-0000-FFFF-FFFF00000000}"/>
  </bookViews>
  <sheets>
    <sheet name="Assumptions" sheetId="1" r:id="rId1"/>
    <sheet name="2018 Budget" sheetId="3" r:id="rId2"/>
    <sheet name="2019 Budget" sheetId="6" r:id="rId3"/>
    <sheet name="2020 Budget" sheetId="5" r:id="rId4"/>
    <sheet name="2021 Budget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6" l="1"/>
  <c r="D19" i="5"/>
  <c r="C50" i="6"/>
  <c r="D19" i="9" l="1"/>
  <c r="O46" i="9"/>
  <c r="O42" i="9"/>
  <c r="N42" i="9"/>
  <c r="M42" i="9"/>
  <c r="L42" i="9"/>
  <c r="K42" i="9"/>
  <c r="J42" i="9"/>
  <c r="I42" i="9"/>
  <c r="H42" i="9"/>
  <c r="G42" i="9"/>
  <c r="F42" i="9"/>
  <c r="E42" i="9"/>
  <c r="D42" i="9"/>
  <c r="O33" i="9"/>
  <c r="N33" i="9"/>
  <c r="M33" i="9"/>
  <c r="L33" i="9"/>
  <c r="K33" i="9"/>
  <c r="J33" i="9"/>
  <c r="I33" i="9"/>
  <c r="H33" i="9"/>
  <c r="G33" i="9"/>
  <c r="F33" i="9"/>
  <c r="E33" i="9"/>
  <c r="D33" i="9"/>
  <c r="C32" i="9"/>
  <c r="N32" i="9" s="1"/>
  <c r="B22" i="9"/>
  <c r="O20" i="9"/>
  <c r="N20" i="9"/>
  <c r="M20" i="9"/>
  <c r="L20" i="9"/>
  <c r="K20" i="9"/>
  <c r="J20" i="9"/>
  <c r="I20" i="9"/>
  <c r="H20" i="9"/>
  <c r="G20" i="9"/>
  <c r="F20" i="9"/>
  <c r="E20" i="9"/>
  <c r="D20" i="9"/>
  <c r="O19" i="9"/>
  <c r="N19" i="9"/>
  <c r="M19" i="9"/>
  <c r="L19" i="9"/>
  <c r="K19" i="9"/>
  <c r="J19" i="9"/>
  <c r="I19" i="9"/>
  <c r="H19" i="9"/>
  <c r="G19" i="9"/>
  <c r="F19" i="9"/>
  <c r="E19" i="9"/>
  <c r="O10" i="9"/>
  <c r="O21" i="9" s="1"/>
  <c r="N10" i="9"/>
  <c r="N46" i="9" s="1"/>
  <c r="M10" i="9"/>
  <c r="M21" i="9" s="1"/>
  <c r="L10" i="9"/>
  <c r="L21" i="9" s="1"/>
  <c r="K10" i="9"/>
  <c r="K21" i="9" s="1"/>
  <c r="J10" i="9"/>
  <c r="J46" i="9" s="1"/>
  <c r="I10" i="9"/>
  <c r="I21" i="9" s="1"/>
  <c r="H10" i="9"/>
  <c r="H21" i="9" s="1"/>
  <c r="G10" i="9"/>
  <c r="G21" i="9" s="1"/>
  <c r="F10" i="9"/>
  <c r="F46" i="9" s="1"/>
  <c r="E10" i="9"/>
  <c r="E21" i="9" s="1"/>
  <c r="D10" i="9"/>
  <c r="D21" i="9" s="1"/>
  <c r="B22" i="5"/>
  <c r="O42" i="5"/>
  <c r="N42" i="5"/>
  <c r="M42" i="5"/>
  <c r="L42" i="5"/>
  <c r="K42" i="5"/>
  <c r="J42" i="5"/>
  <c r="I42" i="5"/>
  <c r="H42" i="5"/>
  <c r="G42" i="5"/>
  <c r="F42" i="5"/>
  <c r="E42" i="5"/>
  <c r="D42" i="5"/>
  <c r="B22" i="6"/>
  <c r="O38" i="9" l="1"/>
  <c r="K45" i="9"/>
  <c r="E23" i="9"/>
  <c r="I23" i="9"/>
  <c r="M23" i="9"/>
  <c r="G38" i="9"/>
  <c r="G46" i="9"/>
  <c r="K38" i="9"/>
  <c r="K46" i="9"/>
  <c r="H45" i="9"/>
  <c r="L38" i="9"/>
  <c r="H46" i="9"/>
  <c r="L45" i="9"/>
  <c r="H38" i="9"/>
  <c r="G45" i="9"/>
  <c r="O45" i="9"/>
  <c r="L46" i="9"/>
  <c r="D45" i="9"/>
  <c r="D38" i="9"/>
  <c r="D46" i="9"/>
  <c r="G23" i="9"/>
  <c r="K23" i="9"/>
  <c r="O23" i="9"/>
  <c r="D23" i="9"/>
  <c r="H23" i="9"/>
  <c r="L23" i="9"/>
  <c r="J21" i="9"/>
  <c r="J23" i="9" s="1"/>
  <c r="G32" i="9"/>
  <c r="G47" i="9" s="1"/>
  <c r="O32" i="9"/>
  <c r="D32" i="9"/>
  <c r="L32" i="9"/>
  <c r="E32" i="9"/>
  <c r="I32" i="9"/>
  <c r="M32" i="9"/>
  <c r="E38" i="9"/>
  <c r="I38" i="9"/>
  <c r="M38" i="9"/>
  <c r="E45" i="9"/>
  <c r="I45" i="9"/>
  <c r="M45" i="9"/>
  <c r="E46" i="9"/>
  <c r="I46" i="9"/>
  <c r="M46" i="9"/>
  <c r="F21" i="9"/>
  <c r="F23" i="9" s="1"/>
  <c r="N21" i="9"/>
  <c r="N23" i="9" s="1"/>
  <c r="K32" i="9"/>
  <c r="H32" i="9"/>
  <c r="F32" i="9"/>
  <c r="J32" i="9"/>
  <c r="F38" i="9"/>
  <c r="J38" i="9"/>
  <c r="N38" i="9"/>
  <c r="F45" i="9"/>
  <c r="J45" i="9"/>
  <c r="N45" i="9"/>
  <c r="H47" i="9" l="1"/>
  <c r="H49" i="9" s="1"/>
  <c r="K47" i="9"/>
  <c r="J47" i="9"/>
  <c r="I47" i="9"/>
  <c r="I49" i="9" s="1"/>
  <c r="O47" i="9"/>
  <c r="N47" i="9"/>
  <c r="L47" i="9"/>
  <c r="L49" i="9" s="1"/>
  <c r="J49" i="9"/>
  <c r="D47" i="9"/>
  <c r="N49" i="9"/>
  <c r="Q25" i="9"/>
  <c r="D49" i="9"/>
  <c r="K49" i="9"/>
  <c r="F47" i="9"/>
  <c r="F49" i="9" s="1"/>
  <c r="E47" i="9"/>
  <c r="E49" i="9" s="1"/>
  <c r="O49" i="9"/>
  <c r="M47" i="9"/>
  <c r="M49" i="9" s="1"/>
  <c r="G49" i="9"/>
  <c r="C32" i="5"/>
  <c r="D32" i="5" s="1"/>
  <c r="C32" i="6"/>
  <c r="N32" i="6" s="1"/>
  <c r="L32" i="3"/>
  <c r="C32" i="3"/>
  <c r="O32" i="3" s="1"/>
  <c r="Q52" i="9" l="1"/>
  <c r="H32" i="3"/>
  <c r="I32" i="3"/>
  <c r="G32" i="5"/>
  <c r="M32" i="3"/>
  <c r="K32" i="5"/>
  <c r="O32" i="5"/>
  <c r="G32" i="6"/>
  <c r="O32" i="6"/>
  <c r="D32" i="6"/>
  <c r="H32" i="6"/>
  <c r="L32" i="6"/>
  <c r="H32" i="5"/>
  <c r="J32" i="3"/>
  <c r="N32" i="3"/>
  <c r="E32" i="6"/>
  <c r="I32" i="6"/>
  <c r="M32" i="6"/>
  <c r="E32" i="5"/>
  <c r="I32" i="5"/>
  <c r="M32" i="5"/>
  <c r="K32" i="6"/>
  <c r="L32" i="5"/>
  <c r="K32" i="3"/>
  <c r="F32" i="6"/>
  <c r="J32" i="6"/>
  <c r="F32" i="5"/>
  <c r="J32" i="5"/>
  <c r="N32" i="5"/>
  <c r="C21" i="3"/>
  <c r="G19" i="3" l="1"/>
  <c r="O33" i="5" l="1"/>
  <c r="N33" i="5"/>
  <c r="M33" i="5"/>
  <c r="L33" i="5"/>
  <c r="K33" i="5"/>
  <c r="J33" i="5"/>
  <c r="I33" i="5"/>
  <c r="H33" i="5"/>
  <c r="G33" i="5"/>
  <c r="F33" i="5"/>
  <c r="E33" i="5"/>
  <c r="D33" i="5"/>
  <c r="O33" i="3"/>
  <c r="N33" i="3"/>
  <c r="M33" i="3"/>
  <c r="L33" i="3"/>
  <c r="K33" i="3"/>
  <c r="J33" i="3"/>
  <c r="I33" i="3"/>
  <c r="H33" i="3"/>
  <c r="E10" i="3"/>
  <c r="E23" i="3" l="1"/>
  <c r="K19" i="3"/>
  <c r="O19" i="6"/>
  <c r="H19" i="5"/>
  <c r="H19" i="6"/>
  <c r="J19" i="3"/>
  <c r="O19" i="3" l="1"/>
  <c r="M19" i="3"/>
  <c r="E19" i="5"/>
  <c r="F19" i="5"/>
  <c r="G19" i="5"/>
  <c r="K19" i="6"/>
  <c r="L19" i="6"/>
  <c r="N19" i="6"/>
  <c r="J19" i="6"/>
  <c r="F19" i="6"/>
  <c r="L19" i="3"/>
  <c r="N19" i="3"/>
  <c r="G19" i="6"/>
  <c r="E19" i="6"/>
  <c r="I19" i="6"/>
  <c r="M19" i="6"/>
  <c r="H19" i="3"/>
  <c r="I19" i="3"/>
  <c r="O20" i="6"/>
  <c r="N20" i="6"/>
  <c r="M20" i="6"/>
  <c r="L20" i="6"/>
  <c r="K20" i="6"/>
  <c r="J20" i="6"/>
  <c r="I20" i="6"/>
  <c r="H20" i="6"/>
  <c r="G20" i="6"/>
  <c r="F20" i="6"/>
  <c r="E20" i="6"/>
  <c r="D20" i="6"/>
  <c r="O10" i="6"/>
  <c r="N10" i="6"/>
  <c r="M10" i="6"/>
  <c r="L10" i="6"/>
  <c r="K10" i="6"/>
  <c r="J10" i="6"/>
  <c r="I10" i="6"/>
  <c r="H10" i="6"/>
  <c r="G10" i="6"/>
  <c r="F10" i="6"/>
  <c r="E10" i="6"/>
  <c r="D10" i="6"/>
  <c r="H10" i="5"/>
  <c r="G10" i="5"/>
  <c r="F10" i="5"/>
  <c r="E10" i="5"/>
  <c r="D20" i="5"/>
  <c r="D10" i="5"/>
  <c r="O10" i="3"/>
  <c r="O42" i="3" s="1"/>
  <c r="N10" i="3"/>
  <c r="N38" i="3" s="1"/>
  <c r="M10" i="3"/>
  <c r="M38" i="3" s="1"/>
  <c r="L10" i="3"/>
  <c r="L42" i="3" s="1"/>
  <c r="K10" i="3"/>
  <c r="K38" i="3" s="1"/>
  <c r="J10" i="3"/>
  <c r="J38" i="3" s="1"/>
  <c r="I10" i="3"/>
  <c r="I21" i="3" s="1"/>
  <c r="H10" i="3"/>
  <c r="H42" i="3" s="1"/>
  <c r="G10" i="3"/>
  <c r="F10" i="3"/>
  <c r="H20" i="5"/>
  <c r="G20" i="5"/>
  <c r="F20" i="5"/>
  <c r="E20" i="5"/>
  <c r="O20" i="3"/>
  <c r="N20" i="3"/>
  <c r="M20" i="3"/>
  <c r="L20" i="3"/>
  <c r="K20" i="3"/>
  <c r="J20" i="3"/>
  <c r="I20" i="3"/>
  <c r="H20" i="3"/>
  <c r="E46" i="5" l="1"/>
  <c r="E45" i="5"/>
  <c r="D21" i="5"/>
  <c r="D45" i="5"/>
  <c r="G46" i="5"/>
  <c r="G45" i="5"/>
  <c r="F46" i="5"/>
  <c r="F45" i="5"/>
  <c r="H38" i="5"/>
  <c r="H45" i="5"/>
  <c r="L21" i="6"/>
  <c r="L22" i="6"/>
  <c r="L23" i="6" s="1"/>
  <c r="L45" i="6"/>
  <c r="H21" i="6"/>
  <c r="H22" i="6"/>
  <c r="H45" i="6"/>
  <c r="I46" i="6"/>
  <c r="I22" i="6"/>
  <c r="I45" i="6"/>
  <c r="D46" i="6"/>
  <c r="D45" i="6"/>
  <c r="D22" i="6"/>
  <c r="M46" i="6"/>
  <c r="M22" i="6"/>
  <c r="M45" i="6"/>
  <c r="E46" i="6"/>
  <c r="E22" i="6"/>
  <c r="E45" i="6"/>
  <c r="F46" i="6"/>
  <c r="F22" i="6"/>
  <c r="F45" i="6"/>
  <c r="J46" i="6"/>
  <c r="J22" i="6"/>
  <c r="J45" i="6"/>
  <c r="N46" i="6"/>
  <c r="N22" i="6"/>
  <c r="N45" i="6"/>
  <c r="G21" i="6"/>
  <c r="G22" i="6"/>
  <c r="G23" i="6" s="1"/>
  <c r="G45" i="6"/>
  <c r="K21" i="6"/>
  <c r="K22" i="6"/>
  <c r="K45" i="6"/>
  <c r="O21" i="6"/>
  <c r="O23" i="6" s="1"/>
  <c r="O22" i="6"/>
  <c r="O45" i="6"/>
  <c r="G42" i="3"/>
  <c r="G21" i="3"/>
  <c r="G23" i="3" s="1"/>
  <c r="N21" i="3"/>
  <c r="N42" i="3"/>
  <c r="G21" i="5"/>
  <c r="M42" i="3"/>
  <c r="M44" i="3" s="1"/>
  <c r="J19" i="5"/>
  <c r="I19" i="5"/>
  <c r="G38" i="5"/>
  <c r="I20" i="5"/>
  <c r="F44" i="3"/>
  <c r="J42" i="3"/>
  <c r="J44" i="3" s="1"/>
  <c r="F23" i="3"/>
  <c r="K19" i="5"/>
  <c r="I10" i="5"/>
  <c r="K42" i="3"/>
  <c r="K44" i="3" s="1"/>
  <c r="K38" i="6"/>
  <c r="F21" i="5"/>
  <c r="F23" i="5" s="1"/>
  <c r="F38" i="5"/>
  <c r="O38" i="6"/>
  <c r="O46" i="6"/>
  <c r="G46" i="6"/>
  <c r="G38" i="6"/>
  <c r="I38" i="3"/>
  <c r="K46" i="6"/>
  <c r="J21" i="3"/>
  <c r="I42" i="3"/>
  <c r="N44" i="3"/>
  <c r="M21" i="3"/>
  <c r="M23" i="3" s="1"/>
  <c r="K21" i="3"/>
  <c r="K23" i="3" s="1"/>
  <c r="D46" i="5"/>
  <c r="H23" i="6"/>
  <c r="D21" i="6"/>
  <c r="D23" i="6" s="1"/>
  <c r="D49" i="6" s="1"/>
  <c r="E21" i="6"/>
  <c r="E23" i="6" s="1"/>
  <c r="I21" i="6"/>
  <c r="I23" i="6" s="1"/>
  <c r="M21" i="6"/>
  <c r="D38" i="6"/>
  <c r="H38" i="6"/>
  <c r="L38" i="6"/>
  <c r="H46" i="6"/>
  <c r="L46" i="6"/>
  <c r="F21" i="6"/>
  <c r="F23" i="6" s="1"/>
  <c r="J21" i="6"/>
  <c r="J23" i="6" s="1"/>
  <c r="N21" i="6"/>
  <c r="E38" i="6"/>
  <c r="I38" i="6"/>
  <c r="I47" i="6" s="1"/>
  <c r="M38" i="6"/>
  <c r="M47" i="6" s="1"/>
  <c r="F38" i="6"/>
  <c r="J38" i="6"/>
  <c r="N38" i="6"/>
  <c r="N47" i="6" s="1"/>
  <c r="D23" i="5"/>
  <c r="H46" i="5"/>
  <c r="H21" i="5"/>
  <c r="H23" i="5" s="1"/>
  <c r="G23" i="5"/>
  <c r="D38" i="5"/>
  <c r="G38" i="3"/>
  <c r="O21" i="3"/>
  <c r="O23" i="3" s="1"/>
  <c r="O38" i="3"/>
  <c r="O44" i="3" s="1"/>
  <c r="H38" i="3"/>
  <c r="H44" i="3" s="1"/>
  <c r="L38" i="3"/>
  <c r="L44" i="3" s="1"/>
  <c r="H21" i="3"/>
  <c r="H23" i="3" s="1"/>
  <c r="L21" i="3"/>
  <c r="E38" i="5"/>
  <c r="E21" i="5"/>
  <c r="E23" i="5" s="1"/>
  <c r="E44" i="3"/>
  <c r="I23" i="3"/>
  <c r="G44" i="3" l="1"/>
  <c r="J47" i="6"/>
  <c r="E47" i="6"/>
  <c r="E49" i="6" s="1"/>
  <c r="D47" i="6"/>
  <c r="G47" i="5"/>
  <c r="E47" i="5"/>
  <c r="H47" i="5"/>
  <c r="H49" i="5" s="1"/>
  <c r="F47" i="6"/>
  <c r="F49" i="6" s="1"/>
  <c r="N23" i="6"/>
  <c r="M23" i="6"/>
  <c r="F47" i="5"/>
  <c r="K23" i="6"/>
  <c r="Q25" i="6" s="1"/>
  <c r="I46" i="5"/>
  <c r="I45" i="5"/>
  <c r="H46" i="3"/>
  <c r="J10" i="5"/>
  <c r="J20" i="5"/>
  <c r="I38" i="5"/>
  <c r="I47" i="5" s="1"/>
  <c r="I44" i="3"/>
  <c r="Q49" i="3" s="1"/>
  <c r="G47" i="6"/>
  <c r="G49" i="6" s="1"/>
  <c r="I21" i="5"/>
  <c r="I23" i="5" s="1"/>
  <c r="L19" i="5"/>
  <c r="K10" i="5"/>
  <c r="K45" i="5" s="1"/>
  <c r="K20" i="5"/>
  <c r="K47" i="6"/>
  <c r="F46" i="3"/>
  <c r="D47" i="5"/>
  <c r="D49" i="5" s="1"/>
  <c r="I49" i="6"/>
  <c r="H47" i="6"/>
  <c r="H49" i="6" s="1"/>
  <c r="O47" i="6"/>
  <c r="O49" i="6" s="1"/>
  <c r="L47" i="6"/>
  <c r="L49" i="6" s="1"/>
  <c r="J49" i="6"/>
  <c r="G49" i="5"/>
  <c r="F49" i="5"/>
  <c r="E49" i="5"/>
  <c r="M49" i="6"/>
  <c r="N49" i="6"/>
  <c r="M46" i="3"/>
  <c r="K46" i="3"/>
  <c r="G46" i="3"/>
  <c r="O46" i="3"/>
  <c r="E46" i="3"/>
  <c r="E47" i="3" s="1"/>
  <c r="J23" i="3"/>
  <c r="J46" i="3" s="1"/>
  <c r="F10" i="1"/>
  <c r="F8" i="1"/>
  <c r="F6" i="1"/>
  <c r="F4" i="1"/>
  <c r="K49" i="6" l="1"/>
  <c r="J21" i="5"/>
  <c r="J45" i="5"/>
  <c r="F16" i="1"/>
  <c r="I49" i="5"/>
  <c r="J23" i="5"/>
  <c r="J38" i="5"/>
  <c r="J46" i="5"/>
  <c r="I46" i="3"/>
  <c r="F47" i="3"/>
  <c r="G47" i="3" s="1"/>
  <c r="H47" i="3" s="1"/>
  <c r="K21" i="5"/>
  <c r="K23" i="5" s="1"/>
  <c r="K38" i="5"/>
  <c r="K46" i="5"/>
  <c r="M19" i="5"/>
  <c r="L10" i="5"/>
  <c r="L45" i="5" s="1"/>
  <c r="L20" i="5"/>
  <c r="Q52" i="6"/>
  <c r="N23" i="3"/>
  <c r="N46" i="3" s="1"/>
  <c r="L23" i="3"/>
  <c r="J47" i="5" l="1"/>
  <c r="J49" i="5" s="1"/>
  <c r="I47" i="3"/>
  <c r="J47" i="3" s="1"/>
  <c r="K47" i="3" s="1"/>
  <c r="K47" i="5"/>
  <c r="K49" i="5" s="1"/>
  <c r="L38" i="5"/>
  <c r="L46" i="5"/>
  <c r="L21" i="5"/>
  <c r="L23" i="5" s="1"/>
  <c r="M10" i="5"/>
  <c r="M45" i="5" s="1"/>
  <c r="M20" i="5"/>
  <c r="L46" i="3"/>
  <c r="Q25" i="3"/>
  <c r="L47" i="3" l="1"/>
  <c r="M47" i="3" s="1"/>
  <c r="N47" i="3" s="1"/>
  <c r="O47" i="3" s="1"/>
  <c r="Q51" i="3" s="1"/>
  <c r="N19" i="5"/>
  <c r="O19" i="5"/>
  <c r="N10" i="5"/>
  <c r="N45" i="5" s="1"/>
  <c r="N20" i="5"/>
  <c r="M46" i="5"/>
  <c r="M38" i="5"/>
  <c r="M21" i="5"/>
  <c r="M23" i="5" s="1"/>
  <c r="L47" i="5"/>
  <c r="L49" i="5" s="1"/>
  <c r="D50" i="6" l="1"/>
  <c r="E50" i="6" s="1"/>
  <c r="F50" i="6" s="1"/>
  <c r="G50" i="6" s="1"/>
  <c r="H50" i="6" s="1"/>
  <c r="I50" i="6" s="1"/>
  <c r="J50" i="6" s="1"/>
  <c r="K50" i="6" s="1"/>
  <c r="L50" i="6" s="1"/>
  <c r="M50" i="6" s="1"/>
  <c r="N50" i="6" s="1"/>
  <c r="O50" i="6" s="1"/>
  <c r="M47" i="5"/>
  <c r="M49" i="5" s="1"/>
  <c r="N21" i="5"/>
  <c r="N23" i="5" s="1"/>
  <c r="N46" i="5"/>
  <c r="N38" i="5"/>
  <c r="O10" i="5"/>
  <c r="O45" i="5" s="1"/>
  <c r="O20" i="5"/>
  <c r="C50" i="5" l="1"/>
  <c r="D50" i="5" s="1"/>
  <c r="E50" i="5" s="1"/>
  <c r="F50" i="5" s="1"/>
  <c r="G50" i="5" s="1"/>
  <c r="H50" i="5" s="1"/>
  <c r="I50" i="5" s="1"/>
  <c r="J50" i="5" s="1"/>
  <c r="K50" i="5" s="1"/>
  <c r="L50" i="5" s="1"/>
  <c r="M50" i="5" s="1"/>
  <c r="Q54" i="6"/>
  <c r="O21" i="5"/>
  <c r="O23" i="5" s="1"/>
  <c r="Q25" i="5" s="1"/>
  <c r="O46" i="5"/>
  <c r="O38" i="5"/>
  <c r="N47" i="5"/>
  <c r="O47" i="5" l="1"/>
  <c r="Q52" i="5" s="1"/>
  <c r="N49" i="5"/>
  <c r="N50" i="5" s="1"/>
  <c r="O49" i="5" l="1"/>
  <c r="O50" i="5" s="1"/>
  <c r="C50" i="9" s="1"/>
  <c r="D50" i="9" s="1"/>
  <c r="E50" i="9" s="1"/>
  <c r="F50" i="9" s="1"/>
  <c r="G50" i="9" s="1"/>
  <c r="H50" i="9" s="1"/>
  <c r="I50" i="9" s="1"/>
  <c r="J50" i="9" s="1"/>
  <c r="K50" i="9" s="1"/>
  <c r="L50" i="9" s="1"/>
  <c r="M50" i="9" s="1"/>
  <c r="N50" i="9" s="1"/>
  <c r="O50" i="9" s="1"/>
  <c r="Q54" i="9" s="1"/>
  <c r="Q54" i="5" l="1"/>
</calcChain>
</file>

<file path=xl/sharedStrings.xml><?xml version="1.0" encoding="utf-8"?>
<sst xmlns="http://schemas.openxmlformats.org/spreadsheetml/2006/main" count="301" uniqueCount="108">
  <si>
    <t>Assumptions</t>
  </si>
  <si>
    <t>1.  Aircraft is leased, with 5% base-lease</t>
  </si>
  <si>
    <t>Rate</t>
  </si>
  <si>
    <t>Cost</t>
  </si>
  <si>
    <t>a.  Club responsible for general wear and tear</t>
  </si>
  <si>
    <t>b.  Club is responsible for 50 hr service</t>
  </si>
  <si>
    <t>c.  Club is responsible for 100 hr inspections</t>
  </si>
  <si>
    <t>e.  Owner is responsible for all items that maintain the value of the aircraft, including ADs, replacement/service of limited life components, etc.</t>
  </si>
  <si>
    <t>6.  Aircraft valuation available from AOPA V-ref valuation tool</t>
  </si>
  <si>
    <t>Insurance</t>
  </si>
  <si>
    <t>GPS database</t>
  </si>
  <si>
    <t>Direct Operating Costs</t>
  </si>
  <si>
    <t>Cost per hour</t>
  </si>
  <si>
    <t>100-hr Inspection (per inspection)</t>
  </si>
  <si>
    <t>50-hour oil change - (per change)</t>
  </si>
  <si>
    <t>Fuel</t>
  </si>
  <si>
    <t>Gallon/Hr</t>
  </si>
  <si>
    <t>Oil consumption</t>
  </si>
  <si>
    <t>Qrt/hour</t>
  </si>
  <si>
    <t>per quart</t>
  </si>
  <si>
    <t>Maintenance reserve - per hour 
(Paid to owner)</t>
  </si>
  <si>
    <t>Per hour</t>
  </si>
  <si>
    <t>General maintenance
(held by club)</t>
  </si>
  <si>
    <t>Per gallon</t>
  </si>
  <si>
    <t>3.  No one year buffer.  Pay monthly, but start to create a reserve based on dues and per-hour amounts.  Reasonable model if the plane is known and the owner is a club member.</t>
  </si>
  <si>
    <t>d.  Owner is responsible for annual inspection</t>
  </si>
  <si>
    <t>4.  Maintenance model:</t>
  </si>
  <si>
    <t>2.  Club start-up costs include incorporation and filing costs, and first years' insurance. Assumes known airplane, so no pre-buy.  No lawyer fees assumed.</t>
  </si>
  <si>
    <t>Assumptions:</t>
  </si>
  <si>
    <t>Insurance is due up front</t>
  </si>
  <si>
    <t>Description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</si>
  <si>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</si>
  <si>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</si>
  <si>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</si>
  <si>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</si>
  <si>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</si>
  <si>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</si>
  <si>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</si>
  <si>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</si>
  <si>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</si>
  <si>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</si>
  <si>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</si>
  <si>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Income</t>
  </si>
  <si>
    <t>Expenses</t>
  </si>
  <si>
    <t>Incorporation filing</t>
  </si>
  <si>
    <t>First year insurance</t>
  </si>
  <si>
    <t>Start-up fees</t>
  </si>
  <si>
    <t>Monthly dues</t>
  </si>
  <si>
    <t>Scheduling software</t>
  </si>
  <si>
    <t>Hangar rent, monthly</t>
  </si>
  <si>
    <t>100-hour inspections</t>
  </si>
  <si>
    <t>Reserve/Loss</t>
  </si>
  <si>
    <t>Accumulated reserve</t>
  </si>
  <si>
    <t>Total receipts in 2018</t>
  </si>
  <si>
    <t>Total expenses in 2018</t>
  </si>
  <si>
    <t>Balance at end of 2018</t>
  </si>
  <si>
    <t>January</t>
  </si>
  <si>
    <t>Fuel (5gph at rate)</t>
  </si>
  <si>
    <t>Owner reserve fund</t>
  </si>
  <si>
    <t>Members</t>
  </si>
  <si>
    <t>Usage per hour</t>
  </si>
  <si>
    <t>Tax exempt filing 501(c)(7)</t>
  </si>
  <si>
    <t>Total expenses in 2019</t>
  </si>
  <si>
    <t>Balance at end of 2019</t>
  </si>
  <si>
    <t>Total receipts in 2019</t>
  </si>
  <si>
    <t>Insurance is due up front in Feb</t>
  </si>
  <si>
    <t>Year 1: 2018</t>
  </si>
  <si>
    <t>Total expenses</t>
  </si>
  <si>
    <t>Total receipts</t>
  </si>
  <si>
    <t>Year 3: 2020</t>
  </si>
  <si>
    <t>Year 4: 2021</t>
  </si>
  <si>
    <t>Numbers:</t>
  </si>
  <si>
    <t>Oil changes 50-hour</t>
  </si>
  <si>
    <t>Tax filing and Corp fees</t>
  </si>
  <si>
    <t>Materials</t>
  </si>
  <si>
    <t>Year 2: 2019</t>
  </si>
  <si>
    <t>In year 2, the club starts with five members</t>
  </si>
  <si>
    <t>Annual parts</t>
  </si>
  <si>
    <t>7.  Buy-in fees and monthly dues are a balance.  Set buy-in at a sufficient level to give cash, and to get a feeling of ownership.  Monthly dues generally pay for fixed costs, but need to look over time, at cash flow (See following tabs).</t>
  </si>
  <si>
    <t>8.  Per-hour costs are based on the Direct Operating Costs table shown here.</t>
  </si>
  <si>
    <t>Rounded-up Per-Hour Costs</t>
  </si>
  <si>
    <t>Plane hours per month</t>
  </si>
  <si>
    <t>Hours per member per month</t>
  </si>
  <si>
    <t>Total expenses in 2020</t>
  </si>
  <si>
    <t>Balance at end of 2020</t>
  </si>
  <si>
    <t>Total receipts in 2020</t>
  </si>
  <si>
    <t>Routine maintenance</t>
  </si>
  <si>
    <t>The Westminster Aerobats Flying Club, Inc.</t>
  </si>
  <si>
    <t>Usage per hour + sales tax</t>
  </si>
  <si>
    <t>In April year 1, the club starts with four members</t>
  </si>
  <si>
    <t>Sales Tax</t>
  </si>
  <si>
    <t>Base-lease fee + sales tax</t>
  </si>
  <si>
    <t>5.  Insurance figure is from an AOPA Insurance</t>
  </si>
  <si>
    <t>GPS database push to Dec</t>
  </si>
  <si>
    <t>Insurance is due up front in April</t>
  </si>
  <si>
    <t>Membership fees</t>
  </si>
  <si>
    <t>Oil and additives</t>
  </si>
  <si>
    <t>In year 3,the club starts with seven members</t>
  </si>
  <si>
    <t>New members in April, July, Sept.</t>
  </si>
  <si>
    <t>Sales Tax to pay (on usage)</t>
  </si>
  <si>
    <t>Marketing</t>
  </si>
  <si>
    <t>Social events</t>
  </si>
  <si>
    <t>Sales Tax collected</t>
  </si>
  <si>
    <t>Full membership</t>
  </si>
  <si>
    <t>One new member in July and August</t>
  </si>
  <si>
    <t>New members in January and June</t>
  </si>
  <si>
    <t>Total expenses in 2021</t>
  </si>
  <si>
    <t>Balance at end of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</si>
</sst>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\$#,##0.00_);&quot;($&quot;#,##0.00\)"/>
    <numFmt numFmtId="165" formatCode="&quot;$&quot;#,##0.00"/>
    <numFmt numFmtId="166" formatCode="\$#,##0_);&quot;($&quot;#,##0\)"/>
    <numFmt numFmtId="167" formatCode="&quot;$&quot;#,##0.0_);[Red]\(&quot;$&quot;#,##0.0\)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horizontal="left" indent="1"/>
    </xf>
    <xf numFmtId="0" fontId="0" fillId="0" borderId="0" xfId="0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164" fontId="3" fillId="0" borderId="0" xfId="0" applyNumberFormat="1" applyFont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3" fillId="0" borderId="0" xfId="0" applyFont="1" applyBorder="1" applyProtection="1"/>
    <xf numFmtId="0" fontId="2" fillId="0" borderId="0" xfId="0" applyFont="1" applyProtection="1"/>
    <xf numFmtId="0" fontId="0" fillId="0" borderId="1" xfId="0" applyFont="1" applyBorder="1" applyAlignment="1" applyProtection="1">
      <alignment horizontal="center"/>
    </xf>
    <xf numFmtId="165" fontId="0" fillId="4" borderId="1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/>
    <xf numFmtId="165" fontId="0" fillId="0" borderId="2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8" fontId="0" fillId="0" borderId="0" xfId="0" applyNumberFormat="1"/>
    <xf numFmtId="8" fontId="0" fillId="0" borderId="2" xfId="0" applyNumberFormat="1" applyBorder="1"/>
    <xf numFmtId="6" fontId="0" fillId="0" borderId="0" xfId="0" applyNumberFormat="1"/>
    <xf numFmtId="167" fontId="0" fillId="0" borderId="0" xfId="0" applyNumberFormat="1"/>
    <xf numFmtId="165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7" fontId="0" fillId="0" borderId="0" xfId="0" applyNumberFormat="1" applyAlignment="1">
      <alignment horizontal="right"/>
    </xf>
    <xf numFmtId="0" fontId="1" fillId="2" borderId="1" xfId="0" applyFont="1" applyFill="1" applyBorder="1" applyAlignment="1" applyProtection="1">
      <alignment horizontal="left"/>
    </xf>
    <xf numFmtId="0" fontId="0" fillId="0" borderId="1" xfId="0" applyBorder="1" applyAlignment="1" applyProtection="1"/>
    <xf numFmtId="0" fontId="0" fillId="0" borderId="1" xfId="0" applyBorder="1" applyAlignment="1" applyProtection="1">
      <alignment vertical="top" wrapText="1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/>
    </xf>
    <xf numFmtId="0" fontId="0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164" fontId="1" fillId="0" borderId="1" xfId="0" applyNumberFormat="1" applyFont="1" applyBorder="1" applyAlignment="1" applyProtection="1">
      <alignment horizontal="center"/>
    </xf>
    <xf numFmtId="9" fontId="0" fillId="0" borderId="0" xfId="0" applyNumberFormat="1"/>
    <xf numFmtId="8" fontId="1" fillId="0" borderId="0" xfId="0" applyNumberFormat="1" applyFont="1"/>
    <xf numFmtId="8" fontId="1" fillId="0" borderId="2" xfId="0" applyNumberFormat="1" applyFont="1" applyBorder="1"/>
    <xf numFmtId="0" fontId="1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left" vertical="center"/>
    </xf>
    <xf numFmtId="1" fontId="0" fillId="0" borderId="1" xfId="0" applyNumberFormat="1" applyFont="1" applyBorder="1" applyAlignment="1" applyProtection="1">
      <alignment horizontal="center" vertical="center"/>
    </xf>
    <xf numFmtId="164" fontId="0" fillId="4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166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/>
    </xf>
    <xf numFmtId="0" fontId="0" fillId="0" borderId="1" xfId="0" applyFont="1" applyBorder="1" applyAlignment="1" applyProtection="1">
      <alignment horizontal="center"/>
    </xf>
    <xf numFmtId="166" fontId="0" fillId="0" borderId="1" xfId="0" applyNumberFormat="1" applyFont="1" applyBorder="1" applyAlignment="1" applyProtection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7"/>
  <sheetViews>
    <sheetView zoomScale="80" zoomScaleNormal="80" workbookViewId="0">
      <selection activeCell="F10" sqref="F10:F11"/>
    </sheetView>
  </sheetViews>
  <sheetFormatPr defaultColWidth="9.140625" defaultRowHeight="12.75" x14ac:dyDescent="0.2"/>
  <cols>
    <col min="1" max="1" width="45.7109375" style="2" customWidth="1"/>
    <col min="2" max="2" width="8.28515625" style="1" customWidth="1"/>
    <col min="3" max="3" width="39.7109375" style="2" customWidth="1"/>
    <col min="4" max="5" width="12.28515625" style="2" customWidth="1"/>
    <col min="6" max="6" width="15" style="2" customWidth="1"/>
    <col min="7" max="7" width="3.5703125" style="2" customWidth="1"/>
    <col min="8" max="8" width="6" style="2" customWidth="1"/>
    <col min="9" max="9" width="5.140625" style="2" customWidth="1"/>
    <col min="10" max="16384" width="9.140625" style="2"/>
  </cols>
  <sheetData>
    <row r="1" spans="1:12" x14ac:dyDescent="0.2">
      <c r="A1" s="1"/>
    </row>
    <row r="2" spans="1:12" ht="13.5" customHeight="1" x14ac:dyDescent="0.2">
      <c r="A2" s="33" t="s">
        <v>0</v>
      </c>
      <c r="B2" s="3"/>
      <c r="C2" s="38" t="s">
        <v>11</v>
      </c>
      <c r="D2" s="38"/>
      <c r="E2" s="38"/>
      <c r="F2" s="38"/>
    </row>
    <row r="3" spans="1:12" x14ac:dyDescent="0.2">
      <c r="A3" s="34" t="s">
        <v>1</v>
      </c>
      <c r="B3" s="4"/>
      <c r="C3" s="39"/>
      <c r="D3" s="40" t="s">
        <v>2</v>
      </c>
      <c r="E3" s="40" t="s">
        <v>3</v>
      </c>
      <c r="F3" s="40" t="s">
        <v>12</v>
      </c>
    </row>
    <row r="4" spans="1:12" ht="55.5" customHeight="1" x14ac:dyDescent="0.2">
      <c r="A4" s="35" t="s">
        <v>27</v>
      </c>
      <c r="B4" s="5"/>
      <c r="C4" s="47" t="s">
        <v>13</v>
      </c>
      <c r="D4" s="48">
        <v>100</v>
      </c>
      <c r="E4" s="49">
        <v>1100</v>
      </c>
      <c r="F4" s="50">
        <f>E4/D4</f>
        <v>11</v>
      </c>
    </row>
    <row r="5" spans="1:12" ht="56.25" customHeight="1" x14ac:dyDescent="0.2">
      <c r="A5" s="35" t="s">
        <v>24</v>
      </c>
      <c r="B5" s="6"/>
      <c r="C5" s="47"/>
      <c r="D5" s="48"/>
      <c r="E5" s="49"/>
      <c r="F5" s="50"/>
    </row>
    <row r="6" spans="1:12" x14ac:dyDescent="0.2">
      <c r="A6" s="34" t="s">
        <v>26</v>
      </c>
      <c r="B6" s="7"/>
      <c r="C6" s="47" t="s">
        <v>14</v>
      </c>
      <c r="D6" s="48">
        <v>50</v>
      </c>
      <c r="E6" s="49">
        <v>60</v>
      </c>
      <c r="F6" s="50">
        <f>E6/D6</f>
        <v>1.2</v>
      </c>
    </row>
    <row r="7" spans="1:12" x14ac:dyDescent="0.2">
      <c r="A7" s="36" t="s">
        <v>4</v>
      </c>
      <c r="B7" s="4"/>
      <c r="C7" s="47"/>
      <c r="D7" s="48"/>
      <c r="E7" s="49"/>
      <c r="F7" s="50"/>
    </row>
    <row r="8" spans="1:12" x14ac:dyDescent="0.2">
      <c r="A8" s="36" t="s">
        <v>5</v>
      </c>
      <c r="B8" s="4"/>
      <c r="C8" s="47" t="s">
        <v>15</v>
      </c>
      <c r="D8" s="15">
        <v>6</v>
      </c>
      <c r="E8" s="20">
        <v>5</v>
      </c>
      <c r="F8" s="50">
        <f>D8*E8</f>
        <v>30</v>
      </c>
    </row>
    <row r="9" spans="1:12" x14ac:dyDescent="0.2">
      <c r="A9" s="36" t="s">
        <v>6</v>
      </c>
      <c r="B9" s="4"/>
      <c r="C9" s="47"/>
      <c r="D9" s="19" t="s">
        <v>16</v>
      </c>
      <c r="E9" s="19" t="s">
        <v>23</v>
      </c>
      <c r="F9" s="50"/>
    </row>
    <row r="10" spans="1:12" x14ac:dyDescent="0.2">
      <c r="A10" s="36" t="s">
        <v>25</v>
      </c>
      <c r="B10" s="4"/>
      <c r="C10" s="39" t="s">
        <v>17</v>
      </c>
      <c r="D10" s="15">
        <v>0.2</v>
      </c>
      <c r="E10" s="20">
        <v>6</v>
      </c>
      <c r="F10" s="50">
        <f>D10*E10</f>
        <v>1.2000000000000002</v>
      </c>
      <c r="L10" s="8"/>
    </row>
    <row r="11" spans="1:12" ht="27" customHeight="1" x14ac:dyDescent="0.2">
      <c r="A11" s="35" t="s">
        <v>7</v>
      </c>
      <c r="B11" s="9"/>
      <c r="C11" s="39"/>
      <c r="D11" s="19" t="s">
        <v>18</v>
      </c>
      <c r="E11" s="19" t="s">
        <v>19</v>
      </c>
      <c r="F11" s="50"/>
      <c r="L11" s="10"/>
    </row>
    <row r="12" spans="1:12" x14ac:dyDescent="0.2">
      <c r="A12" s="35" t="s">
        <v>92</v>
      </c>
      <c r="B12" s="4"/>
      <c r="C12" s="53" t="s">
        <v>20</v>
      </c>
      <c r="D12" s="55" t="s">
        <v>21</v>
      </c>
      <c r="E12" s="56"/>
      <c r="F12" s="49">
        <v>30</v>
      </c>
    </row>
    <row r="13" spans="1:12" ht="12.75" customHeight="1" x14ac:dyDescent="0.2">
      <c r="A13" s="35" t="s">
        <v>8</v>
      </c>
      <c r="B13" s="7"/>
      <c r="C13" s="54"/>
      <c r="D13" s="55"/>
      <c r="E13" s="56"/>
      <c r="F13" s="49"/>
    </row>
    <row r="14" spans="1:12" ht="67.5" customHeight="1" x14ac:dyDescent="0.2">
      <c r="A14" s="37" t="s">
        <v>78</v>
      </c>
      <c r="B14" s="11"/>
      <c r="C14" s="51" t="s">
        <v>22</v>
      </c>
      <c r="D14" s="52" t="s">
        <v>21</v>
      </c>
      <c r="E14" s="50"/>
      <c r="F14" s="49">
        <v>7</v>
      </c>
    </row>
    <row r="15" spans="1:12" ht="34.5" customHeight="1" x14ac:dyDescent="0.2">
      <c r="A15" s="37" t="s">
        <v>79</v>
      </c>
      <c r="B15" s="11"/>
      <c r="C15" s="47"/>
      <c r="D15" s="52"/>
      <c r="E15" s="50"/>
      <c r="F15" s="49"/>
      <c r="G15" s="12"/>
    </row>
    <row r="16" spans="1:12" x14ac:dyDescent="0.2">
      <c r="A16" s="11"/>
      <c r="B16" s="11"/>
      <c r="C16" s="41" t="s">
        <v>80</v>
      </c>
      <c r="D16" s="42"/>
      <c r="E16" s="40"/>
      <c r="F16" s="42">
        <f>(SUM(F4:F15))</f>
        <v>80.400000000000006</v>
      </c>
    </row>
    <row r="17" spans="1:2" x14ac:dyDescent="0.2">
      <c r="A17" s="11"/>
      <c r="B17" s="11"/>
    </row>
    <row r="18" spans="1:2" x14ac:dyDescent="0.2">
      <c r="A18" s="11"/>
      <c r="B18" s="11"/>
    </row>
    <row r="19" spans="1:2" ht="13.5" customHeight="1" x14ac:dyDescent="0.2">
      <c r="A19" s="11"/>
      <c r="B19" s="11"/>
    </row>
    <row r="20" spans="1:2" x14ac:dyDescent="0.2">
      <c r="A20" s="11"/>
      <c r="B20" s="11"/>
    </row>
    <row r="21" spans="1:2" ht="12.75" customHeight="1" x14ac:dyDescent="0.2">
      <c r="A21" s="11"/>
      <c r="B21" s="11"/>
    </row>
    <row r="22" spans="1:2" ht="13.5" customHeight="1" x14ac:dyDescent="0.2">
      <c r="A22" s="11"/>
      <c r="B22" s="11"/>
    </row>
    <row r="23" spans="1:2" x14ac:dyDescent="0.2">
      <c r="A23" s="11"/>
      <c r="B23" s="11"/>
    </row>
    <row r="24" spans="1:2" x14ac:dyDescent="0.2">
      <c r="A24" s="11"/>
      <c r="B24" s="11"/>
    </row>
    <row r="25" spans="1:2" x14ac:dyDescent="0.2">
      <c r="A25" s="11"/>
      <c r="B25" s="11"/>
    </row>
    <row r="26" spans="1:2" x14ac:dyDescent="0.2">
      <c r="A26" s="11"/>
      <c r="B26" s="11"/>
    </row>
    <row r="27" spans="1:2" x14ac:dyDescent="0.2">
      <c r="A27" s="11"/>
      <c r="B27" s="11"/>
    </row>
    <row r="28" spans="1:2" x14ac:dyDescent="0.2">
      <c r="A28" s="11"/>
      <c r="B28" s="11"/>
    </row>
    <row r="29" spans="1:2" ht="13.5" customHeight="1" x14ac:dyDescent="0.2">
      <c r="A29" s="11"/>
      <c r="B29" s="11"/>
    </row>
    <row r="30" spans="1:2" ht="13.5" customHeight="1" x14ac:dyDescent="0.2">
      <c r="A30" s="11"/>
      <c r="B30" s="11"/>
    </row>
    <row r="31" spans="1:2" ht="13.5" customHeight="1" x14ac:dyDescent="0.2">
      <c r="A31" s="11"/>
      <c r="B31" s="11"/>
    </row>
    <row r="32" spans="1:2" ht="14.25" customHeight="1" x14ac:dyDescent="0.2">
      <c r="A32" s="11"/>
      <c r="B32" s="11"/>
    </row>
    <row r="33" spans="1:15" x14ac:dyDescent="0.2">
      <c r="A33" s="11"/>
      <c r="B33" s="11"/>
    </row>
    <row r="34" spans="1:15" ht="13.5" customHeight="1" x14ac:dyDescent="0.2">
      <c r="A34" s="11"/>
      <c r="B34" s="11"/>
    </row>
    <row r="35" spans="1:15" ht="13.5" customHeight="1" x14ac:dyDescent="0.2">
      <c r="A35" s="11"/>
      <c r="B35" s="11"/>
    </row>
    <row r="36" spans="1:15" ht="13.5" customHeight="1" x14ac:dyDescent="0.2">
      <c r="A36" s="11"/>
      <c r="B36" s="11"/>
    </row>
    <row r="37" spans="1:15" x14ac:dyDescent="0.2">
      <c r="A37" s="11"/>
      <c r="B37" s="11"/>
    </row>
    <row r="38" spans="1:15" x14ac:dyDescent="0.2">
      <c r="A38" s="11"/>
      <c r="B38" s="11"/>
    </row>
    <row r="39" spans="1:15" x14ac:dyDescent="0.2">
      <c r="A39" s="11"/>
      <c r="B39" s="11"/>
      <c r="O39" s="8"/>
    </row>
    <row r="40" spans="1:15" ht="13.9" customHeight="1" x14ac:dyDescent="0.2">
      <c r="A40" s="11"/>
      <c r="B40" s="11"/>
      <c r="O40" s="8"/>
    </row>
    <row r="41" spans="1:15" ht="12.75" customHeight="1" x14ac:dyDescent="0.2">
      <c r="A41" s="11"/>
      <c r="B41" s="11"/>
      <c r="O41" s="8"/>
    </row>
    <row r="42" spans="1:15" x14ac:dyDescent="0.2">
      <c r="A42" s="11"/>
      <c r="B42" s="11"/>
      <c r="O42" s="8"/>
    </row>
    <row r="43" spans="1:15" x14ac:dyDescent="0.2">
      <c r="A43" s="11"/>
      <c r="B43" s="11"/>
      <c r="O43" s="8"/>
    </row>
    <row r="44" spans="1:15" x14ac:dyDescent="0.2">
      <c r="A44" s="11"/>
      <c r="B44" s="11"/>
      <c r="O44" s="8"/>
    </row>
    <row r="45" spans="1:15" x14ac:dyDescent="0.2">
      <c r="A45" s="11"/>
      <c r="B45" s="11"/>
      <c r="O45" s="8"/>
    </row>
    <row r="46" spans="1:15" x14ac:dyDescent="0.2">
      <c r="A46" s="11"/>
      <c r="B46" s="11"/>
      <c r="O46" s="8"/>
    </row>
    <row r="47" spans="1:15" x14ac:dyDescent="0.2">
      <c r="A47" s="11"/>
      <c r="B47" s="11"/>
      <c r="O47" s="8"/>
    </row>
    <row r="48" spans="1:15" x14ac:dyDescent="0.2">
      <c r="A48" s="11"/>
      <c r="B48" s="11"/>
      <c r="O48" s="8"/>
    </row>
    <row r="49" spans="1:15" x14ac:dyDescent="0.2">
      <c r="A49" s="11"/>
      <c r="B49" s="11"/>
      <c r="O49" s="8"/>
    </row>
    <row r="50" spans="1:15" x14ac:dyDescent="0.2">
      <c r="A50" s="11"/>
      <c r="B50" s="11"/>
      <c r="O50" s="8"/>
    </row>
    <row r="51" spans="1:15" x14ac:dyDescent="0.2">
      <c r="A51" s="11"/>
      <c r="B51" s="11"/>
      <c r="O51" s="8"/>
    </row>
    <row r="52" spans="1:15" s="16" customFormat="1" x14ac:dyDescent="0.2">
      <c r="A52" s="11"/>
      <c r="B52" s="11"/>
    </row>
    <row r="53" spans="1:15" x14ac:dyDescent="0.2">
      <c r="B53" s="11"/>
    </row>
    <row r="54" spans="1:15" x14ac:dyDescent="0.2">
      <c r="B54" s="11"/>
    </row>
    <row r="55" spans="1:15" x14ac:dyDescent="0.2">
      <c r="B55" s="11"/>
    </row>
    <row r="56" spans="1:15" x14ac:dyDescent="0.2">
      <c r="B56" s="11"/>
    </row>
    <row r="57" spans="1:15" x14ac:dyDescent="0.2">
      <c r="B57" s="11"/>
    </row>
    <row r="58" spans="1:15" x14ac:dyDescent="0.2">
      <c r="B58" s="11"/>
    </row>
    <row r="59" spans="1:15" x14ac:dyDescent="0.2">
      <c r="B59" s="11"/>
    </row>
    <row r="60" spans="1:15" x14ac:dyDescent="0.2">
      <c r="B60" s="11"/>
    </row>
    <row r="61" spans="1:15" x14ac:dyDescent="0.2">
      <c r="B61" s="11"/>
    </row>
    <row r="62" spans="1:15" x14ac:dyDescent="0.2">
      <c r="B62" s="11"/>
    </row>
    <row r="63" spans="1:15" x14ac:dyDescent="0.2">
      <c r="B63" s="11"/>
    </row>
    <row r="64" spans="1:15" x14ac:dyDescent="0.2">
      <c r="B64" s="13"/>
    </row>
    <row r="65" spans="1:2" x14ac:dyDescent="0.2">
      <c r="B65" s="2"/>
    </row>
    <row r="66" spans="1:2" x14ac:dyDescent="0.2">
      <c r="B66" s="2"/>
    </row>
    <row r="67" spans="1:2" x14ac:dyDescent="0.2">
      <c r="B67" s="2"/>
    </row>
    <row r="68" spans="1:2" x14ac:dyDescent="0.2">
      <c r="B68" s="2"/>
    </row>
    <row r="69" spans="1:2" x14ac:dyDescent="0.2">
      <c r="B69" s="2"/>
    </row>
    <row r="70" spans="1:2" x14ac:dyDescent="0.2">
      <c r="B70" s="2"/>
    </row>
    <row r="71" spans="1:2" x14ac:dyDescent="0.2">
      <c r="B71" s="2"/>
    </row>
    <row r="72" spans="1:2" x14ac:dyDescent="0.2">
      <c r="B72" s="2"/>
    </row>
    <row r="73" spans="1:2" x14ac:dyDescent="0.2">
      <c r="B73" s="2"/>
    </row>
    <row r="74" spans="1:2" x14ac:dyDescent="0.2">
      <c r="B74" s="2"/>
    </row>
    <row r="75" spans="1:2" x14ac:dyDescent="0.2">
      <c r="B75" s="2"/>
    </row>
    <row r="76" spans="1:2" x14ac:dyDescent="0.2">
      <c r="B76" s="2"/>
    </row>
    <row r="77" spans="1:2" x14ac:dyDescent="0.2">
      <c r="B77" s="2"/>
    </row>
    <row r="78" spans="1:2" x14ac:dyDescent="0.2">
      <c r="B78" s="2"/>
    </row>
    <row r="79" spans="1:2" x14ac:dyDescent="0.2">
      <c r="B79" s="2"/>
    </row>
    <row r="80" spans="1:2" x14ac:dyDescent="0.2">
      <c r="A80" s="17"/>
      <c r="B80" s="14"/>
    </row>
    <row r="81" spans="1:2" x14ac:dyDescent="0.2">
      <c r="A81" s="17"/>
      <c r="B81" s="14"/>
    </row>
    <row r="82" spans="1:2" x14ac:dyDescent="0.2">
      <c r="A82" s="17"/>
      <c r="B82" s="14"/>
    </row>
    <row r="83" spans="1:2" x14ac:dyDescent="0.2">
      <c r="A83" s="17"/>
      <c r="B83" s="14"/>
    </row>
    <row r="84" spans="1:2" x14ac:dyDescent="0.2">
      <c r="A84" s="18"/>
      <c r="B84" s="18"/>
    </row>
    <row r="85" spans="1:2" x14ac:dyDescent="0.2">
      <c r="A85" s="18"/>
      <c r="B85" s="18"/>
    </row>
    <row r="86" spans="1:2" x14ac:dyDescent="0.2">
      <c r="A86" s="18"/>
      <c r="B86" s="18"/>
    </row>
    <row r="87" spans="1:2" x14ac:dyDescent="0.2">
      <c r="A87" s="18"/>
      <c r="B87" s="18"/>
    </row>
    <row r="88" spans="1:2" x14ac:dyDescent="0.2">
      <c r="A88" s="18"/>
      <c r="B88" s="18"/>
    </row>
    <row r="89" spans="1:2" x14ac:dyDescent="0.2">
      <c r="A89" s="18"/>
      <c r="B89" s="18"/>
    </row>
    <row r="90" spans="1:2" x14ac:dyDescent="0.2">
      <c r="A90" s="18"/>
      <c r="B90" s="18"/>
    </row>
    <row r="91" spans="1:2" x14ac:dyDescent="0.2">
      <c r="A91" s="18"/>
      <c r="B91" s="18"/>
    </row>
    <row r="92" spans="1:2" x14ac:dyDescent="0.2">
      <c r="A92" s="18"/>
      <c r="B92" s="18"/>
    </row>
    <row r="93" spans="1:2" x14ac:dyDescent="0.2">
      <c r="A93" s="18"/>
      <c r="B93" s="18"/>
    </row>
    <row r="94" spans="1:2" x14ac:dyDescent="0.2">
      <c r="A94" s="18"/>
      <c r="B94" s="18"/>
    </row>
    <row r="95" spans="1:2" x14ac:dyDescent="0.2">
      <c r="A95" s="18"/>
      <c r="B95" s="18"/>
    </row>
    <row r="96" spans="1:2" x14ac:dyDescent="0.2">
      <c r="A96" s="18"/>
      <c r="B96" s="18"/>
    </row>
    <row r="97" spans="1:15" x14ac:dyDescent="0.2">
      <c r="A97" s="18"/>
      <c r="B97" s="18"/>
    </row>
    <row r="98" spans="1:15" x14ac:dyDescent="0.2">
      <c r="A98" s="18"/>
      <c r="B98" s="18"/>
    </row>
    <row r="99" spans="1:15" x14ac:dyDescent="0.2">
      <c r="A99" s="18"/>
      <c r="B99" s="18"/>
    </row>
    <row r="100" spans="1:15" x14ac:dyDescent="0.2">
      <c r="A100" s="18"/>
      <c r="B100" s="18"/>
    </row>
    <row r="101" spans="1:15" x14ac:dyDescent="0.2">
      <c r="A101" s="18"/>
      <c r="B101" s="18"/>
    </row>
    <row r="102" spans="1:15" x14ac:dyDescent="0.2">
      <c r="A102" s="18"/>
      <c r="B102" s="18"/>
    </row>
    <row r="103" spans="1:15" x14ac:dyDescent="0.2">
      <c r="A103" s="18"/>
      <c r="B103" s="18"/>
    </row>
    <row r="104" spans="1:15" x14ac:dyDescent="0.2">
      <c r="A104" s="18"/>
      <c r="B104" s="18"/>
    </row>
    <row r="105" spans="1:15" x14ac:dyDescent="0.2">
      <c r="A105" s="18"/>
      <c r="B105" s="18"/>
    </row>
    <row r="106" spans="1:15" s="1" customFormat="1" x14ac:dyDescent="0.2">
      <c r="A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1" customFormat="1" x14ac:dyDescent="0.2">
      <c r="A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</sheetData>
  <mergeCells count="19">
    <mergeCell ref="C14:C15"/>
    <mergeCell ref="D14:D15"/>
    <mergeCell ref="E14:E15"/>
    <mergeCell ref="F14:F15"/>
    <mergeCell ref="C8:C9"/>
    <mergeCell ref="F8:F9"/>
    <mergeCell ref="F10:F11"/>
    <mergeCell ref="C12:C13"/>
    <mergeCell ref="D12:D13"/>
    <mergeCell ref="E12:E13"/>
    <mergeCell ref="F12:F13"/>
    <mergeCell ref="C4:C5"/>
    <mergeCell ref="D4:D5"/>
    <mergeCell ref="E4:E5"/>
    <mergeCell ref="F4:F5"/>
    <mergeCell ref="C6:C7"/>
    <mergeCell ref="D6:D7"/>
    <mergeCell ref="E6:E7"/>
    <mergeCell ref="F6:F7"/>
  </mergeCells>
  <pageMargins left="0.25" right="0.25" top="0.75" bottom="0.75" header="0.3" footer="0.3"/>
  <pageSetup orientation="landscape" useFirstPageNumber="1" r:id="rId1"/>
  <headerFooter alignWithMargins="0">
    <oddHeader>&amp;C&amp;12&amp;A</oddHeader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2"/>
  <sheetViews>
    <sheetView topLeftCell="A16" workbookViewId="0">
      <selection activeCell="K19" sqref="K19"/>
    </sheetView>
  </sheetViews>
  <sheetFormatPr defaultRowHeight="12.75" x14ac:dyDescent="0.2"/>
  <cols>
    <col min="1" max="1" width="25.85546875" customWidth="1"/>
    <col min="5" max="5" width="10.85546875" customWidth="1"/>
    <col min="6" max="6" width="9.7109375" customWidth="1"/>
    <col min="7" max="7" width="9.85546875" customWidth="1"/>
    <col min="8" max="8" width="9.7109375" customWidth="1"/>
    <col min="9" max="9" width="11.28515625" customWidth="1"/>
    <col min="10" max="10" width="10.85546875" customWidth="1"/>
    <col min="11" max="11" width="10.140625" customWidth="1"/>
    <col min="12" max="12" width="10.28515625" customWidth="1"/>
    <col min="13" max="13" width="9.7109375" customWidth="1"/>
    <col min="14" max="14" width="11.28515625" customWidth="1"/>
    <col min="15" max="15" width="10.140625" customWidth="1"/>
    <col min="16" max="16" width="9.5703125" customWidth="1"/>
    <col min="17" max="17" width="11.85546875" customWidth="1"/>
  </cols>
  <sheetData>
    <row r="1" spans="1:15" x14ac:dyDescent="0.2">
      <c r="E1" s="57" t="s">
        <v>87</v>
      </c>
      <c r="F1" s="57"/>
      <c r="G1" s="57"/>
      <c r="H1" s="57"/>
      <c r="I1" s="57"/>
      <c r="J1" s="57"/>
      <c r="K1" s="57"/>
      <c r="L1" s="57"/>
    </row>
    <row r="3" spans="1:15" x14ac:dyDescent="0.2">
      <c r="A3" s="23" t="s">
        <v>28</v>
      </c>
    </row>
    <row r="4" spans="1:15" x14ac:dyDescent="0.2">
      <c r="A4" t="s">
        <v>89</v>
      </c>
    </row>
    <row r="5" spans="1:15" x14ac:dyDescent="0.2">
      <c r="A5" t="s">
        <v>104</v>
      </c>
    </row>
    <row r="6" spans="1:15" x14ac:dyDescent="0.2">
      <c r="A6" t="s">
        <v>29</v>
      </c>
    </row>
    <row r="7" spans="1:15" x14ac:dyDescent="0.2">
      <c r="A7" t="s">
        <v>71</v>
      </c>
      <c r="E7" s="31" t="s">
        <v>31</v>
      </c>
      <c r="F7" s="31" t="s">
        <v>32</v>
      </c>
      <c r="G7" s="31" t="s">
        <v>33</v>
      </c>
      <c r="H7" s="31" t="s">
        <v>34</v>
      </c>
      <c r="I7" s="31" t="s">
        <v>35</v>
      </c>
      <c r="J7" s="31" t="s">
        <v>36</v>
      </c>
      <c r="K7" s="31" t="s">
        <v>37</v>
      </c>
      <c r="L7" s="31" t="s">
        <v>38</v>
      </c>
      <c r="M7" s="31" t="s">
        <v>39</v>
      </c>
      <c r="N7" s="31" t="s">
        <v>40</v>
      </c>
      <c r="O7" s="31" t="s">
        <v>41</v>
      </c>
    </row>
    <row r="8" spans="1:15" x14ac:dyDescent="0.2">
      <c r="A8" t="s">
        <v>59</v>
      </c>
      <c r="E8">
        <v>0</v>
      </c>
      <c r="F8">
        <v>0</v>
      </c>
      <c r="G8">
        <v>3</v>
      </c>
      <c r="H8">
        <v>3</v>
      </c>
      <c r="I8">
        <v>4</v>
      </c>
      <c r="J8">
        <v>4</v>
      </c>
      <c r="K8">
        <v>5</v>
      </c>
      <c r="L8">
        <v>5</v>
      </c>
      <c r="M8">
        <v>5</v>
      </c>
      <c r="N8">
        <v>5</v>
      </c>
      <c r="O8">
        <v>5</v>
      </c>
    </row>
    <row r="9" spans="1:15" x14ac:dyDescent="0.2">
      <c r="A9" t="s">
        <v>82</v>
      </c>
      <c r="E9">
        <v>0</v>
      </c>
      <c r="F9">
        <v>0</v>
      </c>
      <c r="G9">
        <v>0</v>
      </c>
      <c r="H9">
        <v>0</v>
      </c>
      <c r="I9">
        <v>3</v>
      </c>
      <c r="J9">
        <v>3</v>
      </c>
      <c r="K9">
        <v>3</v>
      </c>
      <c r="L9">
        <v>3</v>
      </c>
      <c r="M9">
        <v>3</v>
      </c>
      <c r="N9">
        <v>2</v>
      </c>
      <c r="O9">
        <v>2</v>
      </c>
    </row>
    <row r="10" spans="1:15" x14ac:dyDescent="0.2">
      <c r="A10" t="s">
        <v>81</v>
      </c>
      <c r="E10">
        <f>E8*E9</f>
        <v>0</v>
      </c>
      <c r="F10">
        <f t="shared" ref="F10:O10" si="0">F8*F9</f>
        <v>0</v>
      </c>
      <c r="G10">
        <f t="shared" si="0"/>
        <v>0</v>
      </c>
      <c r="H10">
        <f t="shared" si="0"/>
        <v>0</v>
      </c>
      <c r="I10">
        <f t="shared" si="0"/>
        <v>12</v>
      </c>
      <c r="J10">
        <f t="shared" si="0"/>
        <v>12</v>
      </c>
      <c r="K10">
        <f t="shared" si="0"/>
        <v>15</v>
      </c>
      <c r="L10">
        <f t="shared" si="0"/>
        <v>15</v>
      </c>
      <c r="M10">
        <f t="shared" si="0"/>
        <v>15</v>
      </c>
      <c r="N10">
        <f t="shared" si="0"/>
        <v>10</v>
      </c>
      <c r="O10">
        <f t="shared" si="0"/>
        <v>10</v>
      </c>
    </row>
    <row r="11" spans="1:15" x14ac:dyDescent="0.2">
      <c r="A11" t="s">
        <v>90</v>
      </c>
      <c r="B11" s="43">
        <v>0.06</v>
      </c>
    </row>
    <row r="15" spans="1:15" x14ac:dyDescent="0.2">
      <c r="D15" s="57" t="s">
        <v>66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5" x14ac:dyDescent="0.2">
      <c r="A16" s="24" t="s">
        <v>30</v>
      </c>
      <c r="B16" s="24" t="s">
        <v>2</v>
      </c>
      <c r="C16" s="30"/>
      <c r="D16" s="23"/>
      <c r="E16" s="24" t="s">
        <v>31</v>
      </c>
      <c r="F16" s="24" t="s">
        <v>32</v>
      </c>
      <c r="G16" s="24" t="s">
        <v>33</v>
      </c>
      <c r="H16" s="24" t="s">
        <v>34</v>
      </c>
      <c r="I16" s="24" t="s">
        <v>35</v>
      </c>
      <c r="J16" s="24" t="s">
        <v>36</v>
      </c>
      <c r="K16" s="24" t="s">
        <v>37</v>
      </c>
      <c r="L16" s="24" t="s">
        <v>38</v>
      </c>
      <c r="M16" s="24" t="s">
        <v>39</v>
      </c>
      <c r="N16" s="24" t="s">
        <v>40</v>
      </c>
      <c r="O16" s="24" t="s">
        <v>41</v>
      </c>
    </row>
    <row r="17" spans="1:17" x14ac:dyDescent="0.2"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7" x14ac:dyDescent="0.2">
      <c r="A18" s="23" t="s">
        <v>42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7" x14ac:dyDescent="0.2">
      <c r="A19" t="s">
        <v>46</v>
      </c>
      <c r="B19" s="27">
        <v>1000</v>
      </c>
      <c r="C19" s="27"/>
      <c r="D19" s="21"/>
      <c r="E19" s="21"/>
      <c r="F19" s="21"/>
      <c r="G19" s="21">
        <f xml:space="preserve"> IF((G8-F8)*$B$19 = 0, "",(G8-F8)*$B$19)</f>
        <v>3000</v>
      </c>
      <c r="H19" s="21" t="str">
        <f t="shared" ref="H19:O19" si="1" xml:space="preserve"> IF((H8-G8)*$B$19 = 0, "",(H8-G8)*$B$19)</f>
        <v/>
      </c>
      <c r="I19" s="21">
        <f t="shared" si="1"/>
        <v>1000</v>
      </c>
      <c r="J19" s="21" t="str">
        <f t="shared" si="1"/>
        <v/>
      </c>
      <c r="K19" s="21">
        <f t="shared" si="1"/>
        <v>1000</v>
      </c>
      <c r="L19" s="21" t="str">
        <f t="shared" si="1"/>
        <v/>
      </c>
      <c r="M19" s="21" t="str">
        <f t="shared" si="1"/>
        <v/>
      </c>
      <c r="N19" s="21" t="str">
        <f t="shared" si="1"/>
        <v/>
      </c>
      <c r="O19" s="21" t="str">
        <f t="shared" si="1"/>
        <v/>
      </c>
    </row>
    <row r="20" spans="1:17" x14ac:dyDescent="0.2">
      <c r="A20" t="s">
        <v>47</v>
      </c>
      <c r="B20" s="27">
        <v>100</v>
      </c>
      <c r="C20" s="27"/>
      <c r="D20" s="21"/>
      <c r="E20" s="21"/>
      <c r="F20" s="21"/>
      <c r="G20" s="21"/>
      <c r="H20" s="21">
        <f t="shared" ref="H20:O20" si="2">H8*$B$20</f>
        <v>300</v>
      </c>
      <c r="I20" s="21">
        <f t="shared" si="2"/>
        <v>400</v>
      </c>
      <c r="J20" s="21">
        <f t="shared" si="2"/>
        <v>400</v>
      </c>
      <c r="K20" s="21">
        <f t="shared" si="2"/>
        <v>500</v>
      </c>
      <c r="L20" s="21">
        <f t="shared" si="2"/>
        <v>500</v>
      </c>
      <c r="M20" s="21">
        <f t="shared" si="2"/>
        <v>500</v>
      </c>
      <c r="N20" s="21">
        <f t="shared" si="2"/>
        <v>500</v>
      </c>
      <c r="O20" s="21">
        <f t="shared" si="2"/>
        <v>500</v>
      </c>
    </row>
    <row r="21" spans="1:17" x14ac:dyDescent="0.2">
      <c r="A21" t="s">
        <v>88</v>
      </c>
      <c r="B21" s="27">
        <v>80</v>
      </c>
      <c r="C21" s="25">
        <f>B21*B11</f>
        <v>4.8</v>
      </c>
      <c r="D21" s="21"/>
      <c r="E21" s="21"/>
      <c r="F21" s="21"/>
      <c r="G21" s="21">
        <f>$B$21*G10</f>
        <v>0</v>
      </c>
      <c r="H21" s="21">
        <f t="shared" ref="H21:O21" si="3">$B$21*H10</f>
        <v>0</v>
      </c>
      <c r="I21" s="21">
        <f t="shared" si="3"/>
        <v>960</v>
      </c>
      <c r="J21" s="21">
        <f t="shared" si="3"/>
        <v>960</v>
      </c>
      <c r="K21" s="21">
        <f t="shared" si="3"/>
        <v>1200</v>
      </c>
      <c r="L21" s="21">
        <f t="shared" si="3"/>
        <v>1200</v>
      </c>
      <c r="M21" s="21">
        <f t="shared" si="3"/>
        <v>1200</v>
      </c>
      <c r="N21" s="21">
        <f t="shared" si="3"/>
        <v>800</v>
      </c>
      <c r="O21" s="21">
        <f t="shared" si="3"/>
        <v>800</v>
      </c>
    </row>
    <row r="22" spans="1:17" ht="13.5" thickBot="1" x14ac:dyDescent="0.25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7" ht="14.25" thickTop="1" thickBot="1" x14ac:dyDescent="0.25">
      <c r="A23" s="29" t="s">
        <v>68</v>
      </c>
      <c r="D23" s="21"/>
      <c r="E23" s="22">
        <f>SUM(E19:E22)</f>
        <v>0</v>
      </c>
      <c r="F23" s="22">
        <f t="shared" ref="F23:O23" si="4">SUM(F19:F22)</f>
        <v>0</v>
      </c>
      <c r="G23" s="22">
        <f t="shared" si="4"/>
        <v>3000</v>
      </c>
      <c r="H23" s="22">
        <f t="shared" si="4"/>
        <v>300</v>
      </c>
      <c r="I23" s="22">
        <f t="shared" si="4"/>
        <v>2360</v>
      </c>
      <c r="J23" s="22">
        <f t="shared" si="4"/>
        <v>1360</v>
      </c>
      <c r="K23" s="22">
        <f t="shared" si="4"/>
        <v>2700</v>
      </c>
      <c r="L23" s="22">
        <f t="shared" si="4"/>
        <v>1700</v>
      </c>
      <c r="M23" s="22">
        <f t="shared" si="4"/>
        <v>1700</v>
      </c>
      <c r="N23" s="22">
        <f t="shared" si="4"/>
        <v>1300</v>
      </c>
      <c r="O23" s="22">
        <f t="shared" si="4"/>
        <v>1300</v>
      </c>
    </row>
    <row r="24" spans="1:17" ht="14.25" thickTop="1" thickBot="1" x14ac:dyDescent="0.25"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7" ht="14.25" thickTop="1" thickBot="1" x14ac:dyDescent="0.25"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 t="s">
        <v>53</v>
      </c>
      <c r="P25" s="22"/>
      <c r="Q25" s="22">
        <f>SUM(E23:O23)</f>
        <v>15720</v>
      </c>
    </row>
    <row r="26" spans="1:17" ht="13.5" thickTop="1" x14ac:dyDescent="0.2"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7" x14ac:dyDescent="0.2">
      <c r="A27" s="23" t="s">
        <v>43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7" x14ac:dyDescent="0.2">
      <c r="A28" t="s">
        <v>44</v>
      </c>
      <c r="D28" s="21"/>
      <c r="E28" s="21"/>
      <c r="G28" s="21"/>
      <c r="H28" s="21"/>
      <c r="I28" s="21">
        <v>226.6</v>
      </c>
      <c r="J28" s="21"/>
      <c r="K28" s="21"/>
      <c r="L28" s="21"/>
      <c r="M28" s="21"/>
      <c r="N28" s="21"/>
      <c r="O28" s="21"/>
    </row>
    <row r="29" spans="1:17" x14ac:dyDescent="0.2">
      <c r="A29" t="s">
        <v>61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7" x14ac:dyDescent="0.2">
      <c r="A30" t="s">
        <v>73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7" x14ac:dyDescent="0.2">
      <c r="A31" t="s">
        <v>45</v>
      </c>
      <c r="D31" s="21"/>
      <c r="E31" s="21"/>
      <c r="F31" s="21"/>
      <c r="G31" s="21">
        <v>2560</v>
      </c>
      <c r="H31" s="21"/>
      <c r="I31" s="21"/>
      <c r="J31" s="21"/>
      <c r="K31" s="21"/>
      <c r="L31" s="21"/>
      <c r="M31" s="21"/>
      <c r="N31" s="21"/>
      <c r="O31" s="21"/>
    </row>
    <row r="32" spans="1:17" x14ac:dyDescent="0.2">
      <c r="A32" t="s">
        <v>91</v>
      </c>
      <c r="B32" s="32">
        <v>1750</v>
      </c>
      <c r="C32" s="32">
        <f>B32*(1+B11)</f>
        <v>1855</v>
      </c>
      <c r="D32" s="21"/>
      <c r="E32" s="21"/>
      <c r="F32" s="21"/>
      <c r="G32" s="21">
        <v>0</v>
      </c>
      <c r="H32" s="21">
        <f>$C$32/12</f>
        <v>154.58333333333334</v>
      </c>
      <c r="I32" s="21">
        <f>$C$32/12</f>
        <v>154.58333333333334</v>
      </c>
      <c r="J32" s="21">
        <f t="shared" ref="J32:O32" si="5">$C$32/12</f>
        <v>154.58333333333334</v>
      </c>
      <c r="K32" s="21">
        <f t="shared" si="5"/>
        <v>154.58333333333334</v>
      </c>
      <c r="L32" s="21">
        <f t="shared" si="5"/>
        <v>154.58333333333334</v>
      </c>
      <c r="M32" s="21">
        <f t="shared" si="5"/>
        <v>154.58333333333334</v>
      </c>
      <c r="N32" s="21">
        <f t="shared" si="5"/>
        <v>154.58333333333334</v>
      </c>
      <c r="O32" s="21">
        <f t="shared" si="5"/>
        <v>154.58333333333334</v>
      </c>
    </row>
    <row r="33" spans="1:15" x14ac:dyDescent="0.2">
      <c r="A33" t="s">
        <v>49</v>
      </c>
      <c r="B33" s="32">
        <v>350</v>
      </c>
      <c r="D33" s="21"/>
      <c r="E33" s="21"/>
      <c r="F33" s="21"/>
      <c r="G33" s="21">
        <v>0</v>
      </c>
      <c r="H33" s="21">
        <f t="shared" ref="H33:O33" si="6">$B$33</f>
        <v>350</v>
      </c>
      <c r="I33" s="21">
        <f t="shared" si="6"/>
        <v>350</v>
      </c>
      <c r="J33" s="21">
        <f t="shared" si="6"/>
        <v>350</v>
      </c>
      <c r="K33" s="21">
        <f t="shared" si="6"/>
        <v>350</v>
      </c>
      <c r="L33" s="21">
        <f t="shared" si="6"/>
        <v>350</v>
      </c>
      <c r="M33" s="21">
        <f t="shared" si="6"/>
        <v>350</v>
      </c>
      <c r="N33" s="21">
        <f t="shared" si="6"/>
        <v>350</v>
      </c>
      <c r="O33" s="21">
        <f t="shared" si="6"/>
        <v>350</v>
      </c>
    </row>
    <row r="34" spans="1:15" x14ac:dyDescent="0.2">
      <c r="A34" t="s">
        <v>72</v>
      </c>
      <c r="D34" s="21"/>
      <c r="E34" s="21"/>
      <c r="F34" s="21"/>
      <c r="G34" s="21"/>
      <c r="I34" s="21">
        <v>100</v>
      </c>
      <c r="J34" s="21"/>
      <c r="K34" s="21"/>
      <c r="L34" s="21"/>
      <c r="M34" s="21"/>
      <c r="N34" s="21">
        <v>100</v>
      </c>
      <c r="O34" s="21"/>
    </row>
    <row r="35" spans="1:15" x14ac:dyDescent="0.2">
      <c r="A35" t="s">
        <v>50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x14ac:dyDescent="0.2">
      <c r="A36" t="s">
        <v>77</v>
      </c>
      <c r="D36" s="21"/>
      <c r="E36" s="21"/>
      <c r="F36" s="21"/>
      <c r="G36" s="21"/>
      <c r="H36" s="21"/>
      <c r="I36" s="21"/>
      <c r="J36" s="21"/>
      <c r="K36" s="21"/>
      <c r="L36" s="21"/>
      <c r="M36" s="21">
        <v>500</v>
      </c>
      <c r="N36" s="21"/>
      <c r="O36" s="21"/>
    </row>
    <row r="37" spans="1:15" x14ac:dyDescent="0.2">
      <c r="A37" t="s">
        <v>86</v>
      </c>
      <c r="D37" s="21"/>
      <c r="E37" s="21"/>
      <c r="F37" s="21"/>
      <c r="G37" s="21"/>
      <c r="H37" s="21"/>
      <c r="I37" s="21"/>
      <c r="J37" s="21">
        <v>100</v>
      </c>
      <c r="K37" s="21"/>
      <c r="L37" s="21"/>
      <c r="M37" s="21">
        <v>100</v>
      </c>
      <c r="N37" s="21"/>
      <c r="O37" s="21"/>
    </row>
    <row r="38" spans="1:15" x14ac:dyDescent="0.2">
      <c r="A38" t="s">
        <v>57</v>
      </c>
      <c r="B38" s="28">
        <v>5</v>
      </c>
      <c r="C38" s="28"/>
      <c r="D38" s="21"/>
      <c r="E38" s="21"/>
      <c r="F38" s="21"/>
      <c r="G38" s="21">
        <f t="shared" ref="G38:O38" si="7">5*G10*$B$38</f>
        <v>0</v>
      </c>
      <c r="H38" s="21">
        <f t="shared" si="7"/>
        <v>0</v>
      </c>
      <c r="I38" s="21">
        <f t="shared" si="7"/>
        <v>300</v>
      </c>
      <c r="J38" s="21">
        <f t="shared" si="7"/>
        <v>300</v>
      </c>
      <c r="K38" s="21">
        <f t="shared" si="7"/>
        <v>375</v>
      </c>
      <c r="L38" s="21">
        <f t="shared" si="7"/>
        <v>375</v>
      </c>
      <c r="M38" s="21">
        <f t="shared" si="7"/>
        <v>375</v>
      </c>
      <c r="N38" s="21">
        <f t="shared" si="7"/>
        <v>250</v>
      </c>
      <c r="O38" s="21">
        <f t="shared" si="7"/>
        <v>250</v>
      </c>
    </row>
    <row r="39" spans="1:15" x14ac:dyDescent="0.2">
      <c r="A39" t="s">
        <v>74</v>
      </c>
      <c r="D39" s="21"/>
      <c r="E39" s="21"/>
      <c r="F39" s="21"/>
      <c r="G39" s="21">
        <v>5</v>
      </c>
      <c r="H39" s="21">
        <v>5</v>
      </c>
      <c r="I39" s="21">
        <v>5</v>
      </c>
      <c r="J39" s="21">
        <v>5</v>
      </c>
      <c r="K39" s="21">
        <v>5</v>
      </c>
      <c r="L39" s="21">
        <v>5</v>
      </c>
      <c r="M39" s="21">
        <v>5</v>
      </c>
      <c r="N39" s="21">
        <v>5</v>
      </c>
      <c r="O39" s="21">
        <v>5</v>
      </c>
    </row>
    <row r="40" spans="1:15" x14ac:dyDescent="0.2">
      <c r="A40" t="s">
        <v>48</v>
      </c>
      <c r="D40" s="21"/>
      <c r="E40" s="21"/>
      <c r="F40" s="21"/>
      <c r="G40" s="21">
        <v>120</v>
      </c>
      <c r="H40" s="21"/>
      <c r="I40" s="21"/>
      <c r="J40" s="21"/>
      <c r="K40" s="21"/>
      <c r="L40" s="21"/>
      <c r="M40" s="21"/>
      <c r="N40" s="21"/>
      <c r="O40" s="21"/>
    </row>
    <row r="41" spans="1:15" x14ac:dyDescent="0.2">
      <c r="A41" t="s">
        <v>93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>
        <v>400</v>
      </c>
    </row>
    <row r="42" spans="1:15" x14ac:dyDescent="0.2">
      <c r="A42" t="s">
        <v>58</v>
      </c>
      <c r="B42" s="27">
        <v>30</v>
      </c>
      <c r="C42" s="27"/>
      <c r="D42" s="21"/>
      <c r="E42" s="21"/>
      <c r="F42" s="21"/>
      <c r="G42" s="21">
        <f t="shared" ref="G42:O42" si="8">G10*$B$42</f>
        <v>0</v>
      </c>
      <c r="H42" s="21">
        <f t="shared" si="8"/>
        <v>0</v>
      </c>
      <c r="I42" s="21">
        <f t="shared" si="8"/>
        <v>360</v>
      </c>
      <c r="J42" s="21">
        <f t="shared" si="8"/>
        <v>360</v>
      </c>
      <c r="K42" s="21">
        <f t="shared" si="8"/>
        <v>450</v>
      </c>
      <c r="L42" s="21">
        <f t="shared" si="8"/>
        <v>450</v>
      </c>
      <c r="M42" s="21">
        <f t="shared" si="8"/>
        <v>450</v>
      </c>
      <c r="N42" s="21">
        <f t="shared" si="8"/>
        <v>300</v>
      </c>
      <c r="O42" s="21">
        <f t="shared" si="8"/>
        <v>300</v>
      </c>
    </row>
    <row r="43" spans="1:15" ht="13.5" thickBot="1" x14ac:dyDescent="0.25">
      <c r="B43" s="27"/>
      <c r="C43" s="27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4.25" thickTop="1" thickBot="1" x14ac:dyDescent="0.25">
      <c r="A44" s="29" t="s">
        <v>67</v>
      </c>
      <c r="D44" s="21"/>
      <c r="E44" s="22">
        <f t="shared" ref="E44:N44" si="9">SUM(E28:E42)</f>
        <v>0</v>
      </c>
      <c r="F44" s="22">
        <f>SUM(F28:F42)</f>
        <v>0</v>
      </c>
      <c r="G44" s="22">
        <f t="shared" si="9"/>
        <v>2685</v>
      </c>
      <c r="H44" s="22">
        <f t="shared" si="9"/>
        <v>509.58333333333337</v>
      </c>
      <c r="I44" s="22">
        <f>SUM(I28:I42)</f>
        <v>1496.1833333333334</v>
      </c>
      <c r="J44" s="22">
        <f t="shared" si="9"/>
        <v>1269.5833333333335</v>
      </c>
      <c r="K44" s="22">
        <f t="shared" si="9"/>
        <v>1334.5833333333335</v>
      </c>
      <c r="L44" s="22">
        <f t="shared" si="9"/>
        <v>1334.5833333333335</v>
      </c>
      <c r="M44" s="22">
        <f t="shared" si="9"/>
        <v>1934.5833333333335</v>
      </c>
      <c r="N44" s="22">
        <f t="shared" si="9"/>
        <v>1159.5833333333335</v>
      </c>
      <c r="O44" s="22">
        <f>SUM(O28:O43)</f>
        <v>1459.5833333333335</v>
      </c>
    </row>
    <row r="45" spans="1:15" ht="13.5" thickTop="1" x14ac:dyDescent="0.2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3.5" thickBot="1" x14ac:dyDescent="0.25">
      <c r="A46" t="s">
        <v>51</v>
      </c>
      <c r="D46" s="21"/>
      <c r="E46" s="25">
        <f t="shared" ref="E46:O46" si="10">E23-E44</f>
        <v>0</v>
      </c>
      <c r="F46" s="25">
        <f t="shared" si="10"/>
        <v>0</v>
      </c>
      <c r="G46" s="25">
        <f t="shared" si="10"/>
        <v>315</v>
      </c>
      <c r="H46" s="25">
        <f>H23-H44</f>
        <v>-209.58333333333337</v>
      </c>
      <c r="I46" s="25">
        <f t="shared" si="10"/>
        <v>863.81666666666661</v>
      </c>
      <c r="J46" s="25">
        <f t="shared" si="10"/>
        <v>90.416666666666515</v>
      </c>
      <c r="K46" s="25">
        <f t="shared" si="10"/>
        <v>1365.4166666666665</v>
      </c>
      <c r="L46" s="25">
        <f t="shared" si="10"/>
        <v>365.41666666666652</v>
      </c>
      <c r="M46" s="25">
        <f t="shared" si="10"/>
        <v>-234.58333333333348</v>
      </c>
      <c r="N46" s="25">
        <f t="shared" si="10"/>
        <v>140.41666666666652</v>
      </c>
      <c r="O46" s="25">
        <f t="shared" si="10"/>
        <v>-159.58333333333348</v>
      </c>
    </row>
    <row r="47" spans="1:15" ht="14.25" thickTop="1" thickBot="1" x14ac:dyDescent="0.25">
      <c r="A47" t="s">
        <v>52</v>
      </c>
      <c r="E47" s="26">
        <f>E46</f>
        <v>0</v>
      </c>
      <c r="F47" s="26">
        <f>F46+E47</f>
        <v>0</v>
      </c>
      <c r="G47" s="26">
        <f t="shared" ref="G47:O47" si="11">G46+F47</f>
        <v>315</v>
      </c>
      <c r="H47" s="26">
        <f t="shared" si="11"/>
        <v>105.41666666666663</v>
      </c>
      <c r="I47" s="26">
        <f t="shared" si="11"/>
        <v>969.23333333333323</v>
      </c>
      <c r="J47" s="26">
        <f t="shared" si="11"/>
        <v>1059.6499999999996</v>
      </c>
      <c r="K47" s="26">
        <f t="shared" si="11"/>
        <v>2425.0666666666662</v>
      </c>
      <c r="L47" s="26">
        <f t="shared" si="11"/>
        <v>2790.4833333333327</v>
      </c>
      <c r="M47" s="26">
        <f t="shared" si="11"/>
        <v>2555.8999999999992</v>
      </c>
      <c r="N47" s="26">
        <f t="shared" si="11"/>
        <v>2696.3166666666657</v>
      </c>
      <c r="O47" s="26">
        <f t="shared" si="11"/>
        <v>2536.7333333333322</v>
      </c>
    </row>
    <row r="48" spans="1:15" ht="14.25" thickTop="1" thickBot="1" x14ac:dyDescent="0.25"/>
    <row r="49" spans="15:17" ht="14.25" thickTop="1" thickBot="1" x14ac:dyDescent="0.25">
      <c r="O49" s="22" t="s">
        <v>54</v>
      </c>
      <c r="P49" s="22"/>
      <c r="Q49" s="22">
        <f>SUM(E44:O44)</f>
        <v>13183.26666666667</v>
      </c>
    </row>
    <row r="50" spans="15:17" ht="14.25" thickTop="1" thickBot="1" x14ac:dyDescent="0.25"/>
    <row r="51" spans="15:17" ht="14.25" thickTop="1" thickBot="1" x14ac:dyDescent="0.25">
      <c r="O51" s="22" t="s">
        <v>55</v>
      </c>
      <c r="P51" s="22"/>
      <c r="Q51" s="26">
        <f>O47</f>
        <v>2536.7333333333322</v>
      </c>
    </row>
    <row r="52" spans="15:17" ht="13.5" thickTop="1" x14ac:dyDescent="0.2"/>
  </sheetData>
  <mergeCells count="2">
    <mergeCell ref="D15:O15"/>
    <mergeCell ref="E1:L1"/>
  </mergeCells>
  <pageMargins left="0.7" right="0.7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7"/>
  <sheetViews>
    <sheetView tabSelected="1" view="pageLayout" zoomScaleNormal="100" workbookViewId="0">
      <selection activeCell="D15" sqref="D15:O15"/>
    </sheetView>
  </sheetViews>
  <sheetFormatPr defaultRowHeight="12.75" x14ac:dyDescent="0.2"/>
  <cols>
    <col min="1" max="1" width="26" customWidth="1"/>
    <col min="3" max="3" width="9.7109375" bestFit="1" customWidth="1"/>
    <col min="4" max="4" width="10.42578125" customWidth="1"/>
    <col min="5" max="5" width="10.85546875" customWidth="1"/>
    <col min="6" max="6" width="12.28515625" customWidth="1"/>
    <col min="7" max="7" width="11.5703125" customWidth="1"/>
    <col min="8" max="8" width="10.7109375" customWidth="1"/>
    <col min="9" max="9" width="11.28515625" customWidth="1"/>
    <col min="10" max="10" width="10.85546875" customWidth="1"/>
    <col min="11" max="11" width="11.85546875" customWidth="1"/>
    <col min="12" max="12" width="10.28515625" customWidth="1"/>
    <col min="13" max="13" width="10.42578125" customWidth="1"/>
    <col min="14" max="14" width="11.28515625" customWidth="1"/>
    <col min="15" max="15" width="11.140625" customWidth="1"/>
    <col min="16" max="16" width="9.5703125" customWidth="1"/>
    <col min="17" max="17" width="11.85546875" customWidth="1"/>
  </cols>
  <sheetData>
    <row r="1" spans="1:15" x14ac:dyDescent="0.2">
      <c r="E1" s="57" t="s">
        <v>87</v>
      </c>
      <c r="F1" s="57"/>
      <c r="G1" s="57"/>
      <c r="H1" s="57"/>
      <c r="I1" s="57"/>
      <c r="J1" s="57"/>
      <c r="K1" s="57"/>
      <c r="L1" s="57"/>
    </row>
    <row r="3" spans="1:15" x14ac:dyDescent="0.2">
      <c r="A3" s="23" t="s">
        <v>28</v>
      </c>
      <c r="D3" s="57" t="s">
        <v>75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x14ac:dyDescent="0.2">
      <c r="A4" t="s">
        <v>76</v>
      </c>
    </row>
    <row r="5" spans="1:15" x14ac:dyDescent="0.2">
      <c r="A5" t="s">
        <v>105</v>
      </c>
    </row>
    <row r="6" spans="1:15" x14ac:dyDescent="0.2">
      <c r="A6" t="s">
        <v>94</v>
      </c>
    </row>
    <row r="7" spans="1:15" x14ac:dyDescent="0.2">
      <c r="A7" t="s">
        <v>71</v>
      </c>
      <c r="D7" s="23" t="s">
        <v>56</v>
      </c>
      <c r="E7" s="31" t="s">
        <v>31</v>
      </c>
      <c r="F7" s="31" t="s">
        <v>32</v>
      </c>
      <c r="G7" s="31" t="s">
        <v>33</v>
      </c>
      <c r="H7" s="31" t="s">
        <v>34</v>
      </c>
      <c r="I7" s="31" t="s">
        <v>35</v>
      </c>
      <c r="J7" s="31" t="s">
        <v>36</v>
      </c>
      <c r="K7" s="31" t="s">
        <v>37</v>
      </c>
      <c r="L7" s="31" t="s">
        <v>38</v>
      </c>
      <c r="M7" s="31" t="s">
        <v>39</v>
      </c>
      <c r="N7" s="31" t="s">
        <v>40</v>
      </c>
      <c r="O7" s="31" t="s">
        <v>41</v>
      </c>
    </row>
    <row r="8" spans="1:15" x14ac:dyDescent="0.2">
      <c r="A8" t="s">
        <v>59</v>
      </c>
      <c r="D8">
        <v>6</v>
      </c>
      <c r="E8">
        <v>6</v>
      </c>
      <c r="F8">
        <v>6</v>
      </c>
      <c r="G8">
        <v>6</v>
      </c>
      <c r="H8">
        <v>6</v>
      </c>
      <c r="I8">
        <v>7</v>
      </c>
      <c r="J8">
        <v>7</v>
      </c>
      <c r="K8">
        <v>7</v>
      </c>
      <c r="L8">
        <v>7</v>
      </c>
      <c r="M8">
        <v>7</v>
      </c>
      <c r="N8">
        <v>7</v>
      </c>
      <c r="O8">
        <v>7</v>
      </c>
    </row>
    <row r="9" spans="1:15" x14ac:dyDescent="0.2">
      <c r="A9" t="s">
        <v>82</v>
      </c>
      <c r="D9">
        <v>2</v>
      </c>
      <c r="E9">
        <v>2</v>
      </c>
      <c r="F9">
        <v>2</v>
      </c>
      <c r="G9">
        <v>3</v>
      </c>
      <c r="H9">
        <v>3</v>
      </c>
      <c r="I9">
        <v>3</v>
      </c>
      <c r="J9">
        <v>3</v>
      </c>
      <c r="K9">
        <v>3</v>
      </c>
      <c r="L9">
        <v>3</v>
      </c>
      <c r="M9">
        <v>3</v>
      </c>
      <c r="N9">
        <v>2</v>
      </c>
      <c r="O9">
        <v>2</v>
      </c>
    </row>
    <row r="10" spans="1:15" x14ac:dyDescent="0.2">
      <c r="A10" t="s">
        <v>81</v>
      </c>
      <c r="D10">
        <f>D8*D9</f>
        <v>12</v>
      </c>
      <c r="E10">
        <f t="shared" ref="E10:O10" si="0">E8*E9</f>
        <v>12</v>
      </c>
      <c r="F10">
        <f t="shared" si="0"/>
        <v>12</v>
      </c>
      <c r="G10">
        <f t="shared" si="0"/>
        <v>18</v>
      </c>
      <c r="H10">
        <f t="shared" si="0"/>
        <v>18</v>
      </c>
      <c r="I10">
        <f t="shared" si="0"/>
        <v>21</v>
      </c>
      <c r="J10">
        <f t="shared" si="0"/>
        <v>21</v>
      </c>
      <c r="K10">
        <f t="shared" si="0"/>
        <v>21</v>
      </c>
      <c r="L10">
        <f t="shared" si="0"/>
        <v>21</v>
      </c>
      <c r="M10">
        <f t="shared" si="0"/>
        <v>21</v>
      </c>
      <c r="N10">
        <f t="shared" si="0"/>
        <v>14</v>
      </c>
      <c r="O10">
        <f t="shared" si="0"/>
        <v>14</v>
      </c>
    </row>
    <row r="11" spans="1:15" x14ac:dyDescent="0.2">
      <c r="A11" t="s">
        <v>90</v>
      </c>
      <c r="B11" s="43">
        <v>0.06</v>
      </c>
    </row>
    <row r="15" spans="1:15" x14ac:dyDescent="0.2">
      <c r="D15" s="57" t="s">
        <v>75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5" x14ac:dyDescent="0.2">
      <c r="A16" s="24" t="s">
        <v>30</v>
      </c>
      <c r="B16" s="24" t="s">
        <v>2</v>
      </c>
      <c r="C16" s="24"/>
      <c r="D16" s="23" t="s">
        <v>56</v>
      </c>
      <c r="E16" s="24" t="s">
        <v>31</v>
      </c>
      <c r="F16" s="24" t="s">
        <v>32</v>
      </c>
      <c r="G16" s="24" t="s">
        <v>33</v>
      </c>
      <c r="H16" s="24" t="s">
        <v>34</v>
      </c>
      <c r="I16" s="24" t="s">
        <v>35</v>
      </c>
      <c r="J16" s="24" t="s">
        <v>36</v>
      </c>
      <c r="K16" s="24" t="s">
        <v>37</v>
      </c>
      <c r="L16" s="24" t="s">
        <v>38</v>
      </c>
      <c r="M16" s="24" t="s">
        <v>39</v>
      </c>
      <c r="N16" s="24" t="s">
        <v>40</v>
      </c>
      <c r="O16" s="24" t="s">
        <v>41</v>
      </c>
    </row>
    <row r="17" spans="1:17" x14ac:dyDescent="0.2"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7" x14ac:dyDescent="0.2">
      <c r="A18" s="23" t="s">
        <v>42</v>
      </c>
      <c r="B18" s="27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7" x14ac:dyDescent="0.2">
      <c r="A19" t="s">
        <v>95</v>
      </c>
      <c r="B19" s="27">
        <v>1000</v>
      </c>
      <c r="C19" s="27"/>
      <c r="D19" s="21">
        <f xml:space="preserve"> IF((D8-'2018 Budget'!O8)*$B$19 = 0, "",(D8-'2018 Budget'!O8)*$B$19)</f>
        <v>1000</v>
      </c>
      <c r="E19" s="21" t="str">
        <f xml:space="preserve"> IF((E8-D8)*$B$19 = 0, "",(E8-D8)*$B$19)</f>
        <v/>
      </c>
      <c r="F19" s="21" t="str">
        <f t="shared" ref="F19:O19" si="1" xml:space="preserve"> IF((F8-E8)*$B$19 = 0, "",(F8-E8)*$B$19)</f>
        <v/>
      </c>
      <c r="G19" s="21" t="str">
        <f t="shared" si="1"/>
        <v/>
      </c>
      <c r="H19" s="21" t="str">
        <f t="shared" si="1"/>
        <v/>
      </c>
      <c r="I19" s="21">
        <f t="shared" si="1"/>
        <v>1000</v>
      </c>
      <c r="J19" s="21" t="str">
        <f t="shared" si="1"/>
        <v/>
      </c>
      <c r="K19" s="21" t="str">
        <f t="shared" si="1"/>
        <v/>
      </c>
      <c r="L19" s="21" t="str">
        <f t="shared" si="1"/>
        <v/>
      </c>
      <c r="M19" s="21" t="str">
        <f t="shared" si="1"/>
        <v/>
      </c>
      <c r="N19" s="21" t="str">
        <f t="shared" si="1"/>
        <v/>
      </c>
      <c r="O19" s="21" t="str">
        <f t="shared" si="1"/>
        <v/>
      </c>
    </row>
    <row r="20" spans="1:17" x14ac:dyDescent="0.2">
      <c r="A20" t="s">
        <v>47</v>
      </c>
      <c r="B20" s="27">
        <v>100</v>
      </c>
      <c r="C20" s="27"/>
      <c r="D20" s="21">
        <f>D8*$B$20</f>
        <v>600</v>
      </c>
      <c r="E20" s="21">
        <f>E8*$B$20</f>
        <v>600</v>
      </c>
      <c r="F20" s="21">
        <f t="shared" ref="F20:O20" si="2">F8*$B$20</f>
        <v>600</v>
      </c>
      <c r="G20" s="21">
        <f t="shared" si="2"/>
        <v>600</v>
      </c>
      <c r="H20" s="21">
        <f t="shared" si="2"/>
        <v>600</v>
      </c>
      <c r="I20" s="21">
        <f t="shared" si="2"/>
        <v>700</v>
      </c>
      <c r="J20" s="21">
        <f t="shared" si="2"/>
        <v>700</v>
      </c>
      <c r="K20" s="21">
        <f t="shared" si="2"/>
        <v>700</v>
      </c>
      <c r="L20" s="21">
        <f t="shared" si="2"/>
        <v>700</v>
      </c>
      <c r="M20" s="21">
        <f t="shared" si="2"/>
        <v>700</v>
      </c>
      <c r="N20" s="21">
        <f t="shared" si="2"/>
        <v>700</v>
      </c>
      <c r="O20" s="21">
        <f t="shared" si="2"/>
        <v>700</v>
      </c>
    </row>
    <row r="21" spans="1:17" x14ac:dyDescent="0.2">
      <c r="A21" t="s">
        <v>60</v>
      </c>
      <c r="B21" s="27">
        <v>82</v>
      </c>
      <c r="D21" s="21">
        <f>$B$21*D10</f>
        <v>984</v>
      </c>
      <c r="E21" s="21">
        <f>$B$21*E10</f>
        <v>984</v>
      </c>
      <c r="F21" s="21">
        <f t="shared" ref="F21:O21" si="3">$B$21*F10</f>
        <v>984</v>
      </c>
      <c r="G21" s="21">
        <f t="shared" si="3"/>
        <v>1476</v>
      </c>
      <c r="H21" s="21">
        <f t="shared" si="3"/>
        <v>1476</v>
      </c>
      <c r="I21" s="21">
        <f t="shared" si="3"/>
        <v>1722</v>
      </c>
      <c r="J21" s="21">
        <f t="shared" si="3"/>
        <v>1722</v>
      </c>
      <c r="K21" s="21">
        <f t="shared" si="3"/>
        <v>1722</v>
      </c>
      <c r="L21" s="21">
        <f t="shared" si="3"/>
        <v>1722</v>
      </c>
      <c r="M21" s="21">
        <f t="shared" si="3"/>
        <v>1722</v>
      </c>
      <c r="N21" s="21">
        <f t="shared" si="3"/>
        <v>1148</v>
      </c>
      <c r="O21" s="21">
        <f t="shared" si="3"/>
        <v>1148</v>
      </c>
    </row>
    <row r="22" spans="1:17" ht="13.5" thickBot="1" x14ac:dyDescent="0.25">
      <c r="A22" t="s">
        <v>102</v>
      </c>
      <c r="B22" s="25">
        <f>B21*B11</f>
        <v>4.92</v>
      </c>
      <c r="D22" s="21">
        <f>$B$22*D10</f>
        <v>59.04</v>
      </c>
      <c r="E22" s="21">
        <f t="shared" ref="E22:O22" si="4">$B$22*E10</f>
        <v>59.04</v>
      </c>
      <c r="F22" s="21">
        <f t="shared" si="4"/>
        <v>59.04</v>
      </c>
      <c r="G22" s="21">
        <f t="shared" si="4"/>
        <v>88.56</v>
      </c>
      <c r="H22" s="21">
        <f t="shared" si="4"/>
        <v>88.56</v>
      </c>
      <c r="I22" s="21">
        <f t="shared" si="4"/>
        <v>103.32</v>
      </c>
      <c r="J22" s="21">
        <f t="shared" si="4"/>
        <v>103.32</v>
      </c>
      <c r="K22" s="21">
        <f t="shared" si="4"/>
        <v>103.32</v>
      </c>
      <c r="L22" s="21">
        <f t="shared" si="4"/>
        <v>103.32</v>
      </c>
      <c r="M22" s="21">
        <f t="shared" si="4"/>
        <v>103.32</v>
      </c>
      <c r="N22" s="21">
        <f t="shared" si="4"/>
        <v>68.88</v>
      </c>
      <c r="O22" s="21">
        <f t="shared" si="4"/>
        <v>68.88</v>
      </c>
    </row>
    <row r="23" spans="1:17" ht="14.25" thickTop="1" thickBot="1" x14ac:dyDescent="0.25">
      <c r="A23" s="29" t="s">
        <v>68</v>
      </c>
      <c r="B23" s="27"/>
      <c r="D23" s="22">
        <f>SUM(D19:D22)</f>
        <v>2643.04</v>
      </c>
      <c r="E23" s="22">
        <f>SUM(E19:E22)</f>
        <v>1643.04</v>
      </c>
      <c r="F23" s="22">
        <f t="shared" ref="F23:O23" si="5">SUM(F19:F22)</f>
        <v>1643.04</v>
      </c>
      <c r="G23" s="22">
        <f t="shared" si="5"/>
        <v>2164.56</v>
      </c>
      <c r="H23" s="22">
        <f t="shared" si="5"/>
        <v>2164.56</v>
      </c>
      <c r="I23" s="22">
        <f t="shared" si="5"/>
        <v>3525.32</v>
      </c>
      <c r="J23" s="22">
        <f t="shared" si="5"/>
        <v>2525.3200000000002</v>
      </c>
      <c r="K23" s="22">
        <f t="shared" si="5"/>
        <v>2525.3200000000002</v>
      </c>
      <c r="L23" s="22">
        <f t="shared" si="5"/>
        <v>2525.3200000000002</v>
      </c>
      <c r="M23" s="22">
        <f t="shared" si="5"/>
        <v>2525.3200000000002</v>
      </c>
      <c r="N23" s="22">
        <f t="shared" si="5"/>
        <v>1916.88</v>
      </c>
      <c r="O23" s="22">
        <f t="shared" si="5"/>
        <v>1916.88</v>
      </c>
    </row>
    <row r="24" spans="1:17" ht="14.25" thickTop="1" thickBot="1" x14ac:dyDescent="0.25">
      <c r="B24" s="27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7" ht="14.25" thickTop="1" thickBot="1" x14ac:dyDescent="0.25">
      <c r="B25" s="27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 t="s">
        <v>64</v>
      </c>
      <c r="P25" s="22"/>
      <c r="Q25" s="22">
        <f>SUM(D23:O23)</f>
        <v>27718.600000000002</v>
      </c>
    </row>
    <row r="26" spans="1:17" ht="13.5" thickTop="1" x14ac:dyDescent="0.2">
      <c r="B26" s="27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7" x14ac:dyDescent="0.2">
      <c r="A27" s="23" t="s">
        <v>43</v>
      </c>
      <c r="B27" s="2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7" x14ac:dyDescent="0.2">
      <c r="A28" t="s">
        <v>44</v>
      </c>
      <c r="B28" s="27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7" x14ac:dyDescent="0.2">
      <c r="A29" t="s">
        <v>61</v>
      </c>
      <c r="B29" s="27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7" x14ac:dyDescent="0.2">
      <c r="A30" t="s">
        <v>73</v>
      </c>
      <c r="B30" s="27"/>
      <c r="D30" s="21"/>
      <c r="E30" s="21"/>
      <c r="F30" s="21">
        <v>600</v>
      </c>
      <c r="G30" s="21"/>
      <c r="H30" s="21"/>
      <c r="I30" s="21"/>
      <c r="J30" s="21"/>
      <c r="K30" s="21"/>
      <c r="L30" s="21"/>
      <c r="M30" s="21"/>
      <c r="N30" s="21"/>
      <c r="O30" s="21"/>
    </row>
    <row r="31" spans="1:17" x14ac:dyDescent="0.2">
      <c r="A31" t="s">
        <v>9</v>
      </c>
      <c r="B31" s="27"/>
      <c r="F31" s="21"/>
      <c r="G31" s="21">
        <v>2560</v>
      </c>
      <c r="H31" s="21"/>
      <c r="I31" s="21"/>
      <c r="J31" s="21"/>
      <c r="K31" s="21"/>
      <c r="L31" s="21"/>
      <c r="M31" s="21"/>
      <c r="N31" s="21"/>
      <c r="O31" s="21"/>
    </row>
    <row r="32" spans="1:17" x14ac:dyDescent="0.2">
      <c r="A32" t="s">
        <v>91</v>
      </c>
      <c r="B32" s="32">
        <v>1750</v>
      </c>
      <c r="C32" s="32">
        <f>B32*(1+B11)</f>
        <v>1855</v>
      </c>
      <c r="D32" s="21">
        <f>$C$32/12</f>
        <v>154.58333333333334</v>
      </c>
      <c r="E32" s="21">
        <f t="shared" ref="E32:O32" si="6">$C$32/12</f>
        <v>154.58333333333334</v>
      </c>
      <c r="F32" s="21">
        <f t="shared" si="6"/>
        <v>154.58333333333334</v>
      </c>
      <c r="G32" s="21">
        <f t="shared" si="6"/>
        <v>154.58333333333334</v>
      </c>
      <c r="H32" s="21">
        <f t="shared" si="6"/>
        <v>154.58333333333334</v>
      </c>
      <c r="I32" s="21">
        <f t="shared" si="6"/>
        <v>154.58333333333334</v>
      </c>
      <c r="J32" s="21">
        <f t="shared" si="6"/>
        <v>154.58333333333334</v>
      </c>
      <c r="K32" s="21">
        <f t="shared" si="6"/>
        <v>154.58333333333334</v>
      </c>
      <c r="L32" s="21">
        <f t="shared" si="6"/>
        <v>154.58333333333334</v>
      </c>
      <c r="M32" s="21">
        <f t="shared" si="6"/>
        <v>154.58333333333334</v>
      </c>
      <c r="N32" s="21">
        <f t="shared" si="6"/>
        <v>154.58333333333334</v>
      </c>
      <c r="O32" s="21">
        <f t="shared" si="6"/>
        <v>154.58333333333334</v>
      </c>
    </row>
    <row r="33" spans="1:15" x14ac:dyDescent="0.2">
      <c r="A33" t="s">
        <v>49</v>
      </c>
      <c r="B33" s="27"/>
      <c r="D33" s="21">
        <v>250</v>
      </c>
      <c r="E33" s="21">
        <v>250</v>
      </c>
      <c r="F33" s="21">
        <v>250</v>
      </c>
      <c r="G33" s="21">
        <v>250</v>
      </c>
      <c r="H33" s="21">
        <v>250</v>
      </c>
      <c r="I33" s="21">
        <v>450</v>
      </c>
      <c r="J33" s="21">
        <v>450</v>
      </c>
      <c r="K33" s="21">
        <v>450</v>
      </c>
      <c r="L33" s="21">
        <v>450</v>
      </c>
      <c r="M33" s="21">
        <v>450</v>
      </c>
      <c r="N33" s="21">
        <v>450</v>
      </c>
      <c r="O33" s="21">
        <v>450</v>
      </c>
    </row>
    <row r="34" spans="1:15" x14ac:dyDescent="0.2">
      <c r="A34" t="s">
        <v>72</v>
      </c>
      <c r="B34" s="27"/>
      <c r="D34" s="21"/>
      <c r="E34" s="21">
        <v>100</v>
      </c>
      <c r="F34" s="21"/>
      <c r="G34" s="21"/>
      <c r="H34" s="21"/>
      <c r="I34" s="21"/>
      <c r="J34" s="21">
        <v>100</v>
      </c>
      <c r="K34" s="21"/>
      <c r="L34" s="21"/>
      <c r="M34" s="21"/>
      <c r="N34" s="21">
        <v>100</v>
      </c>
      <c r="O34" s="21"/>
    </row>
    <row r="35" spans="1:15" x14ac:dyDescent="0.2">
      <c r="A35" t="s">
        <v>50</v>
      </c>
      <c r="B35" s="27"/>
      <c r="D35" s="21"/>
      <c r="E35" s="21"/>
      <c r="G35" s="21"/>
      <c r="H35" s="21">
        <v>1100</v>
      </c>
      <c r="I35" s="21"/>
      <c r="J35" s="21"/>
      <c r="K35" s="21"/>
      <c r="L35" s="21"/>
      <c r="M35" s="21"/>
      <c r="N35" s="21"/>
      <c r="O35" s="21"/>
    </row>
    <row r="36" spans="1:15" x14ac:dyDescent="0.2">
      <c r="A36" t="s">
        <v>77</v>
      </c>
      <c r="B36" s="27"/>
      <c r="D36" s="21"/>
      <c r="E36" s="21"/>
      <c r="F36" s="21"/>
      <c r="G36" s="21"/>
      <c r="H36" s="21"/>
      <c r="I36" s="21"/>
      <c r="J36" s="21"/>
      <c r="K36" s="21"/>
      <c r="L36" s="21"/>
      <c r="N36" s="21">
        <v>600</v>
      </c>
      <c r="O36" s="21"/>
    </row>
    <row r="37" spans="1:15" x14ac:dyDescent="0.2">
      <c r="A37" t="s">
        <v>86</v>
      </c>
      <c r="B37" s="27"/>
      <c r="D37" s="21">
        <v>100</v>
      </c>
      <c r="E37" s="21"/>
      <c r="F37" s="21"/>
      <c r="G37" s="21">
        <v>100</v>
      </c>
      <c r="H37" s="21"/>
      <c r="I37" s="21"/>
      <c r="J37" s="21">
        <v>100</v>
      </c>
      <c r="K37" s="21"/>
      <c r="L37" s="21"/>
      <c r="M37" s="21"/>
      <c r="N37" s="21"/>
      <c r="O37" s="21"/>
    </row>
    <row r="38" spans="1:15" x14ac:dyDescent="0.2">
      <c r="A38" t="s">
        <v>57</v>
      </c>
      <c r="B38" s="25">
        <v>5.5</v>
      </c>
      <c r="C38" s="27"/>
      <c r="D38" s="21">
        <f t="shared" ref="D38:O38" si="7">5*D10*$B$38</f>
        <v>330</v>
      </c>
      <c r="E38" s="21">
        <f t="shared" si="7"/>
        <v>330</v>
      </c>
      <c r="F38" s="21">
        <f t="shared" si="7"/>
        <v>330</v>
      </c>
      <c r="G38" s="21">
        <f t="shared" si="7"/>
        <v>495</v>
      </c>
      <c r="H38" s="21">
        <f t="shared" si="7"/>
        <v>495</v>
      </c>
      <c r="I38" s="21">
        <f t="shared" si="7"/>
        <v>577.5</v>
      </c>
      <c r="J38" s="21">
        <f t="shared" si="7"/>
        <v>577.5</v>
      </c>
      <c r="K38" s="21">
        <f t="shared" si="7"/>
        <v>577.5</v>
      </c>
      <c r="L38" s="21">
        <f t="shared" si="7"/>
        <v>577.5</v>
      </c>
      <c r="M38" s="21">
        <f t="shared" si="7"/>
        <v>577.5</v>
      </c>
      <c r="N38" s="21">
        <f t="shared" si="7"/>
        <v>385</v>
      </c>
      <c r="O38" s="21">
        <f t="shared" si="7"/>
        <v>385</v>
      </c>
    </row>
    <row r="39" spans="1:15" x14ac:dyDescent="0.2">
      <c r="A39" t="s">
        <v>74</v>
      </c>
      <c r="B39" s="27"/>
      <c r="D39" s="21">
        <v>5</v>
      </c>
      <c r="E39" s="21">
        <v>5</v>
      </c>
      <c r="F39" s="21">
        <v>5</v>
      </c>
      <c r="G39" s="21">
        <v>5</v>
      </c>
      <c r="H39" s="21">
        <v>5</v>
      </c>
      <c r="I39" s="21">
        <v>5</v>
      </c>
      <c r="J39" s="21">
        <v>5</v>
      </c>
      <c r="K39" s="21">
        <v>5</v>
      </c>
      <c r="L39" s="21">
        <v>5</v>
      </c>
      <c r="M39" s="21">
        <v>5</v>
      </c>
      <c r="N39" s="21">
        <v>5</v>
      </c>
      <c r="O39" s="21">
        <v>5</v>
      </c>
    </row>
    <row r="40" spans="1:15" x14ac:dyDescent="0.2">
      <c r="A40" t="s">
        <v>48</v>
      </c>
      <c r="B40" s="27"/>
      <c r="D40" s="21"/>
      <c r="E40" s="21">
        <v>120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x14ac:dyDescent="0.2">
      <c r="A41" t="s">
        <v>10</v>
      </c>
      <c r="B41" s="27"/>
      <c r="D41" s="21"/>
      <c r="E41" s="21"/>
      <c r="F41" s="21"/>
      <c r="G41" s="21"/>
      <c r="H41" s="21"/>
      <c r="I41" s="21"/>
      <c r="K41" s="21"/>
      <c r="L41" s="21"/>
      <c r="M41" s="21"/>
      <c r="N41" s="21"/>
      <c r="O41" s="21">
        <v>450</v>
      </c>
    </row>
    <row r="42" spans="1:15" x14ac:dyDescent="0.2">
      <c r="A42" t="s">
        <v>96</v>
      </c>
      <c r="D42" s="21">
        <v>10</v>
      </c>
      <c r="E42" s="21">
        <v>10</v>
      </c>
      <c r="F42" s="21">
        <v>10</v>
      </c>
      <c r="G42" s="21">
        <v>10</v>
      </c>
      <c r="H42" s="21">
        <v>10</v>
      </c>
      <c r="I42" s="21">
        <v>10</v>
      </c>
      <c r="J42" s="21">
        <v>10</v>
      </c>
      <c r="K42" s="21">
        <v>10</v>
      </c>
      <c r="L42" s="21">
        <v>10</v>
      </c>
      <c r="M42" s="21">
        <v>10</v>
      </c>
      <c r="N42" s="21">
        <v>10</v>
      </c>
      <c r="O42" s="21">
        <v>10</v>
      </c>
    </row>
    <row r="43" spans="1:15" x14ac:dyDescent="0.2">
      <c r="A43" t="s">
        <v>101</v>
      </c>
      <c r="B43" s="27"/>
      <c r="D43" s="21"/>
      <c r="E43" s="21"/>
      <c r="F43" s="21">
        <v>100</v>
      </c>
      <c r="G43" s="21"/>
      <c r="H43" s="21"/>
      <c r="I43" s="21">
        <v>100</v>
      </c>
      <c r="L43" s="21">
        <v>100</v>
      </c>
      <c r="M43" s="21"/>
      <c r="N43" s="21"/>
      <c r="O43" s="21">
        <v>100</v>
      </c>
    </row>
    <row r="44" spans="1:15" x14ac:dyDescent="0.2">
      <c r="A44" t="s">
        <v>100</v>
      </c>
      <c r="B44" s="27"/>
      <c r="D44" s="21"/>
      <c r="E44" s="21">
        <v>100</v>
      </c>
      <c r="F44" s="21"/>
      <c r="G44" s="21"/>
      <c r="H44" s="21"/>
      <c r="J44" s="21">
        <v>100</v>
      </c>
      <c r="L44" s="21"/>
      <c r="M44" s="21"/>
      <c r="N44" s="21"/>
      <c r="O44" s="21"/>
    </row>
    <row r="45" spans="1:15" x14ac:dyDescent="0.2">
      <c r="A45" t="s">
        <v>99</v>
      </c>
      <c r="B45" s="27"/>
      <c r="D45" s="21">
        <f t="shared" ref="D45:O45" si="8">D10*$B$22</f>
        <v>59.04</v>
      </c>
      <c r="E45" s="21">
        <f t="shared" si="8"/>
        <v>59.04</v>
      </c>
      <c r="F45" s="21">
        <f t="shared" si="8"/>
        <v>59.04</v>
      </c>
      <c r="G45" s="21">
        <f t="shared" si="8"/>
        <v>88.56</v>
      </c>
      <c r="H45" s="21">
        <f t="shared" si="8"/>
        <v>88.56</v>
      </c>
      <c r="I45" s="21">
        <f t="shared" si="8"/>
        <v>103.32</v>
      </c>
      <c r="J45" s="21">
        <f t="shared" si="8"/>
        <v>103.32</v>
      </c>
      <c r="K45" s="21">
        <f t="shared" si="8"/>
        <v>103.32</v>
      </c>
      <c r="L45" s="21">
        <f t="shared" si="8"/>
        <v>103.32</v>
      </c>
      <c r="M45" s="21">
        <f t="shared" si="8"/>
        <v>103.32</v>
      </c>
      <c r="N45" s="21">
        <f t="shared" si="8"/>
        <v>68.88</v>
      </c>
      <c r="O45" s="21">
        <f t="shared" si="8"/>
        <v>68.88</v>
      </c>
    </row>
    <row r="46" spans="1:15" ht="13.5" thickBot="1" x14ac:dyDescent="0.25">
      <c r="A46" t="s">
        <v>58</v>
      </c>
      <c r="B46" s="27">
        <v>30</v>
      </c>
      <c r="C46" s="27"/>
      <c r="D46" s="21">
        <f t="shared" ref="D46:O46" si="9">D10*$B$46</f>
        <v>360</v>
      </c>
      <c r="E46" s="21">
        <f t="shared" si="9"/>
        <v>360</v>
      </c>
      <c r="F46" s="21">
        <f t="shared" si="9"/>
        <v>360</v>
      </c>
      <c r="G46" s="21">
        <f t="shared" si="9"/>
        <v>540</v>
      </c>
      <c r="H46" s="21">
        <f t="shared" si="9"/>
        <v>540</v>
      </c>
      <c r="I46" s="21">
        <f t="shared" si="9"/>
        <v>630</v>
      </c>
      <c r="J46" s="21">
        <f t="shared" si="9"/>
        <v>630</v>
      </c>
      <c r="K46" s="21">
        <f t="shared" si="9"/>
        <v>630</v>
      </c>
      <c r="L46" s="21">
        <f t="shared" si="9"/>
        <v>630</v>
      </c>
      <c r="M46" s="21">
        <f t="shared" si="9"/>
        <v>630</v>
      </c>
      <c r="N46" s="21">
        <f t="shared" si="9"/>
        <v>420</v>
      </c>
      <c r="O46" s="21">
        <f t="shared" si="9"/>
        <v>420</v>
      </c>
    </row>
    <row r="47" spans="1:15" ht="14.25" thickTop="1" thickBot="1" x14ac:dyDescent="0.25">
      <c r="A47" s="29" t="s">
        <v>67</v>
      </c>
      <c r="B47" s="27"/>
      <c r="D47" s="22">
        <f t="shared" ref="D47:O47" si="10">SUM(D28:D46)</f>
        <v>1268.6233333333334</v>
      </c>
      <c r="E47" s="22">
        <f t="shared" si="10"/>
        <v>1488.6233333333334</v>
      </c>
      <c r="F47" s="22">
        <f t="shared" si="10"/>
        <v>1868.6233333333334</v>
      </c>
      <c r="G47" s="22">
        <f t="shared" si="10"/>
        <v>4203.1433333333334</v>
      </c>
      <c r="H47" s="22">
        <f t="shared" si="10"/>
        <v>2643.1433333333334</v>
      </c>
      <c r="I47" s="22">
        <f t="shared" si="10"/>
        <v>2030.4033333333334</v>
      </c>
      <c r="J47" s="22">
        <f t="shared" si="10"/>
        <v>2230.4033333333336</v>
      </c>
      <c r="K47" s="22">
        <f t="shared" si="10"/>
        <v>1930.4033333333334</v>
      </c>
      <c r="L47" s="22">
        <f t="shared" si="10"/>
        <v>2030.4033333333334</v>
      </c>
      <c r="M47" s="22">
        <f t="shared" si="10"/>
        <v>1930.4033333333334</v>
      </c>
      <c r="N47" s="22">
        <f t="shared" si="10"/>
        <v>2193.4633333333336</v>
      </c>
      <c r="O47" s="22">
        <f t="shared" si="10"/>
        <v>2043.4633333333336</v>
      </c>
    </row>
    <row r="48" spans="1:15" ht="13.5" thickTop="1" x14ac:dyDescent="0.2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7" ht="13.5" thickBot="1" x14ac:dyDescent="0.25">
      <c r="A49" s="23" t="s">
        <v>51</v>
      </c>
      <c r="B49" s="23"/>
      <c r="C49" s="23"/>
      <c r="D49" s="44">
        <f t="shared" ref="D49:O49" si="11">D23-D47</f>
        <v>1374.4166666666665</v>
      </c>
      <c r="E49" s="44">
        <f t="shared" si="11"/>
        <v>154.41666666666652</v>
      </c>
      <c r="F49" s="44">
        <f t="shared" si="11"/>
        <v>-225.58333333333348</v>
      </c>
      <c r="G49" s="44">
        <f t="shared" si="11"/>
        <v>-2038.5833333333335</v>
      </c>
      <c r="H49" s="44">
        <f t="shared" si="11"/>
        <v>-478.58333333333348</v>
      </c>
      <c r="I49" s="44">
        <f t="shared" si="11"/>
        <v>1494.9166666666667</v>
      </c>
      <c r="J49" s="44">
        <f t="shared" si="11"/>
        <v>294.91666666666652</v>
      </c>
      <c r="K49" s="44">
        <f t="shared" si="11"/>
        <v>594.91666666666674</v>
      </c>
      <c r="L49" s="44">
        <f t="shared" si="11"/>
        <v>494.91666666666674</v>
      </c>
      <c r="M49" s="44">
        <f t="shared" si="11"/>
        <v>594.91666666666674</v>
      </c>
      <c r="N49" s="44">
        <f t="shared" si="11"/>
        <v>-276.58333333333348</v>
      </c>
      <c r="O49" s="44">
        <f t="shared" si="11"/>
        <v>-126.58333333333348</v>
      </c>
    </row>
    <row r="50" spans="1:17" ht="14.25" thickTop="1" thickBot="1" x14ac:dyDescent="0.25">
      <c r="A50" s="23" t="s">
        <v>52</v>
      </c>
      <c r="B50" s="23"/>
      <c r="C50" s="45">
        <f>'2018 Budget'!O47</f>
        <v>2536.7333333333322</v>
      </c>
      <c r="D50" s="45">
        <f>D49+C50</f>
        <v>3911.1499999999987</v>
      </c>
      <c r="E50" s="45">
        <f t="shared" ref="E50:O50" si="12">E49+D50</f>
        <v>4065.5666666666652</v>
      </c>
      <c r="F50" s="45">
        <f t="shared" si="12"/>
        <v>3839.9833333333318</v>
      </c>
      <c r="G50" s="45">
        <f t="shared" si="12"/>
        <v>1801.3999999999983</v>
      </c>
      <c r="H50" s="45">
        <f t="shared" si="12"/>
        <v>1322.8166666666648</v>
      </c>
      <c r="I50" s="45">
        <f t="shared" si="12"/>
        <v>2817.7333333333318</v>
      </c>
      <c r="J50" s="45">
        <f t="shared" si="12"/>
        <v>3112.6499999999983</v>
      </c>
      <c r="K50" s="45">
        <f t="shared" si="12"/>
        <v>3707.5666666666648</v>
      </c>
      <c r="L50" s="45">
        <f t="shared" si="12"/>
        <v>4202.4833333333318</v>
      </c>
      <c r="M50" s="45">
        <f t="shared" si="12"/>
        <v>4797.3999999999987</v>
      </c>
      <c r="N50" s="45">
        <f t="shared" si="12"/>
        <v>4520.8166666666657</v>
      </c>
      <c r="O50" s="45">
        <f t="shared" si="12"/>
        <v>4394.2333333333318</v>
      </c>
    </row>
    <row r="51" spans="1:17" ht="14.25" thickTop="1" thickBot="1" x14ac:dyDescent="0.25"/>
    <row r="52" spans="1:17" ht="14.25" thickTop="1" thickBot="1" x14ac:dyDescent="0.25">
      <c r="O52" s="22" t="s">
        <v>62</v>
      </c>
      <c r="P52" s="22"/>
      <c r="Q52" s="22">
        <f>SUM(D47:O47)</f>
        <v>25861.1</v>
      </c>
    </row>
    <row r="53" spans="1:17" ht="14.25" thickTop="1" thickBot="1" x14ac:dyDescent="0.25"/>
    <row r="54" spans="1:17" ht="14.25" thickTop="1" thickBot="1" x14ac:dyDescent="0.25">
      <c r="O54" s="22" t="s">
        <v>63</v>
      </c>
      <c r="P54" s="22"/>
      <c r="Q54" s="26">
        <f>O50</f>
        <v>4394.2333333333318</v>
      </c>
    </row>
    <row r="55" spans="1:17" ht="13.5" thickTop="1" x14ac:dyDescent="0.2"/>
    <row r="57" spans="1:17" x14ac:dyDescent="0.2">
      <c r="Q57" s="21"/>
    </row>
  </sheetData>
  <mergeCells count="3">
    <mergeCell ref="D15:O15"/>
    <mergeCell ref="E1:L1"/>
    <mergeCell ref="D3:O3"/>
  </mergeCells>
  <pageMargins left="0.7" right="0.7" top="0.75" bottom="0.75" header="0.3" footer="0.3"/>
  <pageSetup scale="62" orientation="landscape" r:id="rId1"/>
  <headerFooter>
    <oddHeader>&amp;C&amp;"Arial,Bold"&amp;16&amp;KFF0000E X A M P L E</oddHeader>
    <oddFooter>&amp;C&amp;"Arial,Bold"&amp;16&amp;KFF0000 E X A M P L 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5"/>
  <sheetViews>
    <sheetView topLeftCell="A28" workbookViewId="0">
      <selection activeCell="D19" sqref="D19"/>
    </sheetView>
  </sheetViews>
  <sheetFormatPr defaultRowHeight="12.75" x14ac:dyDescent="0.2"/>
  <cols>
    <col min="1" max="1" width="22.7109375" customWidth="1"/>
    <col min="3" max="4" width="10.7109375" customWidth="1"/>
    <col min="5" max="5" width="10.85546875" customWidth="1"/>
    <col min="6" max="6" width="12.28515625" customWidth="1"/>
    <col min="7" max="7" width="11.5703125" customWidth="1"/>
    <col min="8" max="8" width="10.7109375" customWidth="1"/>
    <col min="9" max="9" width="11.28515625" customWidth="1"/>
    <col min="10" max="10" width="10.85546875" customWidth="1"/>
    <col min="11" max="11" width="11" customWidth="1"/>
    <col min="12" max="12" width="11.5703125" customWidth="1"/>
    <col min="13" max="13" width="10.85546875" customWidth="1"/>
    <col min="14" max="14" width="11.28515625" customWidth="1"/>
    <col min="15" max="15" width="11.5703125" customWidth="1"/>
    <col min="16" max="16" width="9.5703125" customWidth="1"/>
    <col min="17" max="17" width="11.85546875" customWidth="1"/>
  </cols>
  <sheetData>
    <row r="1" spans="1:15" x14ac:dyDescent="0.2">
      <c r="E1" s="57" t="s">
        <v>87</v>
      </c>
      <c r="F1" s="57"/>
      <c r="G1" s="57"/>
      <c r="H1" s="57"/>
      <c r="I1" s="57"/>
      <c r="J1" s="57"/>
      <c r="K1" s="57"/>
      <c r="L1" s="57"/>
    </row>
    <row r="3" spans="1:15" x14ac:dyDescent="0.2">
      <c r="A3" s="23" t="s">
        <v>28</v>
      </c>
    </row>
    <row r="4" spans="1:15" x14ac:dyDescent="0.2">
      <c r="A4" t="s">
        <v>97</v>
      </c>
    </row>
    <row r="5" spans="1:15" x14ac:dyDescent="0.2">
      <c r="A5" t="s">
        <v>98</v>
      </c>
    </row>
    <row r="6" spans="1:15" x14ac:dyDescent="0.2">
      <c r="A6" t="s">
        <v>65</v>
      </c>
    </row>
    <row r="7" spans="1:15" x14ac:dyDescent="0.2">
      <c r="A7" t="s">
        <v>71</v>
      </c>
      <c r="D7" s="23" t="s">
        <v>56</v>
      </c>
      <c r="E7" s="31" t="s">
        <v>31</v>
      </c>
      <c r="F7" s="31" t="s">
        <v>32</v>
      </c>
      <c r="G7" s="31" t="s">
        <v>33</v>
      </c>
      <c r="H7" s="31" t="s">
        <v>34</v>
      </c>
      <c r="I7" s="31" t="s">
        <v>35</v>
      </c>
      <c r="J7" s="31" t="s">
        <v>36</v>
      </c>
      <c r="K7" s="31" t="s">
        <v>37</v>
      </c>
      <c r="L7" s="31" t="s">
        <v>38</v>
      </c>
      <c r="M7" s="31" t="s">
        <v>39</v>
      </c>
      <c r="N7" s="31" t="s">
        <v>40</v>
      </c>
      <c r="O7" s="31" t="s">
        <v>41</v>
      </c>
    </row>
    <row r="8" spans="1:15" x14ac:dyDescent="0.2">
      <c r="A8" t="s">
        <v>59</v>
      </c>
      <c r="D8">
        <v>7</v>
      </c>
      <c r="E8">
        <v>7</v>
      </c>
      <c r="F8">
        <v>7</v>
      </c>
      <c r="G8">
        <v>8</v>
      </c>
      <c r="H8">
        <v>8</v>
      </c>
      <c r="I8">
        <v>8</v>
      </c>
      <c r="J8">
        <v>9</v>
      </c>
      <c r="K8">
        <v>9</v>
      </c>
      <c r="L8">
        <v>10</v>
      </c>
      <c r="M8">
        <v>10</v>
      </c>
      <c r="N8">
        <v>10</v>
      </c>
      <c r="O8">
        <v>10</v>
      </c>
    </row>
    <row r="9" spans="1:15" x14ac:dyDescent="0.2">
      <c r="A9" t="s">
        <v>82</v>
      </c>
      <c r="D9">
        <v>2</v>
      </c>
      <c r="E9">
        <v>2</v>
      </c>
      <c r="F9">
        <v>3</v>
      </c>
      <c r="G9">
        <v>3</v>
      </c>
      <c r="H9">
        <v>4</v>
      </c>
      <c r="I9">
        <v>4</v>
      </c>
      <c r="J9">
        <v>4</v>
      </c>
      <c r="K9">
        <v>4</v>
      </c>
      <c r="L9">
        <v>4</v>
      </c>
      <c r="M9">
        <v>3</v>
      </c>
      <c r="N9">
        <v>3</v>
      </c>
      <c r="O9">
        <v>3</v>
      </c>
    </row>
    <row r="10" spans="1:15" x14ac:dyDescent="0.2">
      <c r="A10" t="s">
        <v>81</v>
      </c>
      <c r="D10">
        <f>D8*D9</f>
        <v>14</v>
      </c>
      <c r="E10">
        <f t="shared" ref="E10:O10" si="0">E8*E9</f>
        <v>14</v>
      </c>
      <c r="F10">
        <f t="shared" si="0"/>
        <v>21</v>
      </c>
      <c r="G10">
        <f t="shared" si="0"/>
        <v>24</v>
      </c>
      <c r="H10">
        <f t="shared" si="0"/>
        <v>32</v>
      </c>
      <c r="I10">
        <f t="shared" si="0"/>
        <v>32</v>
      </c>
      <c r="J10">
        <f t="shared" si="0"/>
        <v>36</v>
      </c>
      <c r="K10">
        <f t="shared" si="0"/>
        <v>36</v>
      </c>
      <c r="L10">
        <f t="shared" si="0"/>
        <v>40</v>
      </c>
      <c r="M10">
        <f t="shared" si="0"/>
        <v>30</v>
      </c>
      <c r="N10">
        <f t="shared" si="0"/>
        <v>30</v>
      </c>
      <c r="O10">
        <f t="shared" si="0"/>
        <v>30</v>
      </c>
    </row>
    <row r="11" spans="1:15" x14ac:dyDescent="0.2">
      <c r="A11" t="s">
        <v>90</v>
      </c>
      <c r="B11" s="43">
        <v>0.06</v>
      </c>
    </row>
    <row r="15" spans="1:15" x14ac:dyDescent="0.2">
      <c r="D15" s="57" t="s">
        <v>69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5" x14ac:dyDescent="0.2">
      <c r="A16" s="24" t="s">
        <v>30</v>
      </c>
      <c r="B16" s="24" t="s">
        <v>2</v>
      </c>
      <c r="C16" s="24"/>
      <c r="D16" s="23" t="s">
        <v>56</v>
      </c>
      <c r="E16" s="24" t="s">
        <v>31</v>
      </c>
      <c r="F16" s="24" t="s">
        <v>32</v>
      </c>
      <c r="G16" s="24" t="s">
        <v>33</v>
      </c>
      <c r="H16" s="24" t="s">
        <v>34</v>
      </c>
      <c r="I16" s="24" t="s">
        <v>35</v>
      </c>
      <c r="J16" s="24" t="s">
        <v>36</v>
      </c>
      <c r="K16" s="24" t="s">
        <v>37</v>
      </c>
      <c r="L16" s="24" t="s">
        <v>38</v>
      </c>
      <c r="M16" s="24" t="s">
        <v>39</v>
      </c>
      <c r="N16" s="24" t="s">
        <v>40</v>
      </c>
      <c r="O16" s="24" t="s">
        <v>41</v>
      </c>
    </row>
    <row r="17" spans="1:17" x14ac:dyDescent="0.2">
      <c r="B17" s="27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7" x14ac:dyDescent="0.2">
      <c r="A18" s="23" t="s">
        <v>42</v>
      </c>
      <c r="B18" s="27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7" x14ac:dyDescent="0.2">
      <c r="A19" t="s">
        <v>46</v>
      </c>
      <c r="B19" s="27">
        <v>1000</v>
      </c>
      <c r="C19" s="27"/>
      <c r="D19" s="21" t="str">
        <f xml:space="preserve"> IF((D8-'2019 Budget'!O8)*$B$19 = 0, "",(D8-'2019 Budget'!O8)*$B$19)</f>
        <v/>
      </c>
      <c r="E19" s="21" t="str">
        <f xml:space="preserve"> IF((E8-D8)*$B$19 = 0, "",(E8-D8)*$B$19)</f>
        <v/>
      </c>
      <c r="F19" s="21" t="str">
        <f t="shared" ref="F19:O19" si="1" xml:space="preserve"> IF((F8-E8)*$B$19 = 0, "",(F8-E8)*$B$19)</f>
        <v/>
      </c>
      <c r="G19" s="21">
        <f t="shared" si="1"/>
        <v>1000</v>
      </c>
      <c r="H19" s="21" t="str">
        <f t="shared" si="1"/>
        <v/>
      </c>
      <c r="I19" s="21" t="str">
        <f t="shared" si="1"/>
        <v/>
      </c>
      <c r="J19" s="21">
        <f t="shared" si="1"/>
        <v>1000</v>
      </c>
      <c r="K19" s="21" t="str">
        <f t="shared" si="1"/>
        <v/>
      </c>
      <c r="L19" s="21">
        <f t="shared" si="1"/>
        <v>1000</v>
      </c>
      <c r="M19" s="21" t="str">
        <f t="shared" si="1"/>
        <v/>
      </c>
      <c r="N19" s="21" t="str">
        <f t="shared" si="1"/>
        <v/>
      </c>
      <c r="O19" s="21" t="str">
        <f t="shared" si="1"/>
        <v/>
      </c>
    </row>
    <row r="20" spans="1:17" x14ac:dyDescent="0.2">
      <c r="A20" t="s">
        <v>47</v>
      </c>
      <c r="B20" s="27">
        <v>100</v>
      </c>
      <c r="C20" s="27"/>
      <c r="D20" s="21">
        <f t="shared" ref="D20:O20" si="2">D8*$B$20</f>
        <v>700</v>
      </c>
      <c r="E20" s="21">
        <f t="shared" si="2"/>
        <v>700</v>
      </c>
      <c r="F20" s="21">
        <f t="shared" si="2"/>
        <v>700</v>
      </c>
      <c r="G20" s="21">
        <f t="shared" si="2"/>
        <v>800</v>
      </c>
      <c r="H20" s="21">
        <f t="shared" si="2"/>
        <v>800</v>
      </c>
      <c r="I20" s="21">
        <f t="shared" si="2"/>
        <v>800</v>
      </c>
      <c r="J20" s="21">
        <f t="shared" si="2"/>
        <v>900</v>
      </c>
      <c r="K20" s="21">
        <f t="shared" si="2"/>
        <v>900</v>
      </c>
      <c r="L20" s="21">
        <f t="shared" si="2"/>
        <v>1000</v>
      </c>
      <c r="M20" s="21">
        <f t="shared" si="2"/>
        <v>1000</v>
      </c>
      <c r="N20" s="21">
        <f t="shared" si="2"/>
        <v>1000</v>
      </c>
      <c r="O20" s="21">
        <f t="shared" si="2"/>
        <v>1000</v>
      </c>
    </row>
    <row r="21" spans="1:17" x14ac:dyDescent="0.2">
      <c r="A21" t="s">
        <v>60</v>
      </c>
      <c r="B21" s="27">
        <v>80</v>
      </c>
      <c r="C21" s="27"/>
      <c r="D21" s="21">
        <f t="shared" ref="D21:O21" si="3">$B$21*D10</f>
        <v>1120</v>
      </c>
      <c r="E21" s="21">
        <f t="shared" si="3"/>
        <v>1120</v>
      </c>
      <c r="F21" s="21">
        <f t="shared" si="3"/>
        <v>1680</v>
      </c>
      <c r="G21" s="21">
        <f t="shared" si="3"/>
        <v>1920</v>
      </c>
      <c r="H21" s="21">
        <f t="shared" si="3"/>
        <v>2560</v>
      </c>
      <c r="I21" s="21">
        <f t="shared" si="3"/>
        <v>2560</v>
      </c>
      <c r="J21" s="21">
        <f t="shared" si="3"/>
        <v>2880</v>
      </c>
      <c r="K21" s="21">
        <f t="shared" si="3"/>
        <v>2880</v>
      </c>
      <c r="L21" s="21">
        <f t="shared" si="3"/>
        <v>3200</v>
      </c>
      <c r="M21" s="21">
        <f t="shared" si="3"/>
        <v>2400</v>
      </c>
      <c r="N21" s="21">
        <f t="shared" si="3"/>
        <v>2400</v>
      </c>
      <c r="O21" s="21">
        <f t="shared" si="3"/>
        <v>2400</v>
      </c>
    </row>
    <row r="22" spans="1:17" ht="13.5" thickBot="1" x14ac:dyDescent="0.25">
      <c r="A22" t="s">
        <v>102</v>
      </c>
      <c r="B22" s="25">
        <f>B21*B11</f>
        <v>4.8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7" ht="14.25" thickTop="1" thickBot="1" x14ac:dyDescent="0.25">
      <c r="A23" s="29" t="s">
        <v>68</v>
      </c>
      <c r="B23" s="27"/>
      <c r="D23" s="22">
        <f>SUM(D19:D22)</f>
        <v>1820</v>
      </c>
      <c r="E23" s="22">
        <f>SUM(E19:E22)</f>
        <v>1820</v>
      </c>
      <c r="F23" s="22">
        <f t="shared" ref="F23:O23" si="4">SUM(F19:F22)</f>
        <v>2380</v>
      </c>
      <c r="G23" s="22">
        <f t="shared" si="4"/>
        <v>3720</v>
      </c>
      <c r="H23" s="22">
        <f>SUM(H19:H22)</f>
        <v>3360</v>
      </c>
      <c r="I23" s="22">
        <f t="shared" si="4"/>
        <v>3360</v>
      </c>
      <c r="J23" s="22">
        <f t="shared" si="4"/>
        <v>4780</v>
      </c>
      <c r="K23" s="22">
        <f t="shared" si="4"/>
        <v>3780</v>
      </c>
      <c r="L23" s="22">
        <f t="shared" si="4"/>
        <v>5200</v>
      </c>
      <c r="M23" s="22">
        <f t="shared" si="4"/>
        <v>3400</v>
      </c>
      <c r="N23" s="22">
        <f t="shared" si="4"/>
        <v>3400</v>
      </c>
      <c r="O23" s="22">
        <f t="shared" si="4"/>
        <v>3400</v>
      </c>
    </row>
    <row r="24" spans="1:17" ht="14.25" thickTop="1" thickBot="1" x14ac:dyDescent="0.25">
      <c r="B24" s="27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7" ht="14.25" thickTop="1" thickBot="1" x14ac:dyDescent="0.25">
      <c r="B25" s="27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 t="s">
        <v>85</v>
      </c>
      <c r="P25" s="22"/>
      <c r="Q25" s="22">
        <f>SUM(D23:O23)</f>
        <v>40420</v>
      </c>
    </row>
    <row r="26" spans="1:17" ht="13.5" thickTop="1" x14ac:dyDescent="0.2">
      <c r="B26" s="27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7" x14ac:dyDescent="0.2">
      <c r="A27" s="23" t="s">
        <v>43</v>
      </c>
      <c r="B27" s="2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7" x14ac:dyDescent="0.2">
      <c r="A28" t="s">
        <v>44</v>
      </c>
      <c r="B28" s="27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7" x14ac:dyDescent="0.2">
      <c r="A29" t="s">
        <v>61</v>
      </c>
      <c r="B29" s="27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7" x14ac:dyDescent="0.2">
      <c r="A30" t="s">
        <v>73</v>
      </c>
      <c r="B30" s="27"/>
      <c r="D30" s="21"/>
      <c r="E30" s="21"/>
      <c r="F30" s="21">
        <v>350</v>
      </c>
      <c r="G30" s="21"/>
      <c r="H30" s="21"/>
      <c r="I30" s="21"/>
      <c r="J30" s="21"/>
      <c r="K30" s="21"/>
      <c r="L30" s="21"/>
      <c r="M30" s="21"/>
      <c r="N30" s="21"/>
      <c r="O30" s="21"/>
    </row>
    <row r="31" spans="1:17" x14ac:dyDescent="0.2">
      <c r="A31" t="s">
        <v>9</v>
      </c>
      <c r="B31" s="27"/>
      <c r="F31" s="21"/>
      <c r="G31" s="21">
        <v>2560</v>
      </c>
      <c r="H31" s="21"/>
      <c r="I31" s="21"/>
      <c r="J31" s="21"/>
      <c r="K31" s="21"/>
      <c r="L31" s="21"/>
      <c r="M31" s="21"/>
      <c r="N31" s="21"/>
      <c r="O31" s="21"/>
    </row>
    <row r="32" spans="1:17" x14ac:dyDescent="0.2">
      <c r="A32" t="s">
        <v>91</v>
      </c>
      <c r="B32" s="32">
        <v>1750</v>
      </c>
      <c r="C32" s="32">
        <f>B32*(1+B11)</f>
        <v>1855</v>
      </c>
      <c r="D32" s="21">
        <f>$C$32/12</f>
        <v>154.58333333333334</v>
      </c>
      <c r="E32" s="21">
        <f t="shared" ref="E32:O32" si="5">$C$32/12</f>
        <v>154.58333333333334</v>
      </c>
      <c r="F32" s="21">
        <f t="shared" si="5"/>
        <v>154.58333333333334</v>
      </c>
      <c r="G32" s="21">
        <f t="shared" si="5"/>
        <v>154.58333333333334</v>
      </c>
      <c r="H32" s="21">
        <f t="shared" si="5"/>
        <v>154.58333333333334</v>
      </c>
      <c r="I32" s="21">
        <f t="shared" si="5"/>
        <v>154.58333333333334</v>
      </c>
      <c r="J32" s="21">
        <f t="shared" si="5"/>
        <v>154.58333333333334</v>
      </c>
      <c r="K32" s="21">
        <f t="shared" si="5"/>
        <v>154.58333333333334</v>
      </c>
      <c r="L32" s="21">
        <f t="shared" si="5"/>
        <v>154.58333333333334</v>
      </c>
      <c r="M32" s="21">
        <f t="shared" si="5"/>
        <v>154.58333333333334</v>
      </c>
      <c r="N32" s="21">
        <f t="shared" si="5"/>
        <v>154.58333333333334</v>
      </c>
      <c r="O32" s="21">
        <f t="shared" si="5"/>
        <v>154.58333333333334</v>
      </c>
    </row>
    <row r="33" spans="1:15" x14ac:dyDescent="0.2">
      <c r="A33" t="s">
        <v>49</v>
      </c>
      <c r="B33" s="27">
        <v>450</v>
      </c>
      <c r="D33" s="21">
        <f>$B$33</f>
        <v>450</v>
      </c>
      <c r="E33" s="21">
        <f t="shared" ref="E33:O33" si="6">$B$33</f>
        <v>450</v>
      </c>
      <c r="F33" s="21">
        <f t="shared" si="6"/>
        <v>450</v>
      </c>
      <c r="G33" s="21">
        <f t="shared" si="6"/>
        <v>450</v>
      </c>
      <c r="H33" s="21">
        <f t="shared" si="6"/>
        <v>450</v>
      </c>
      <c r="I33" s="21">
        <f t="shared" si="6"/>
        <v>450</v>
      </c>
      <c r="J33" s="21">
        <f t="shared" si="6"/>
        <v>450</v>
      </c>
      <c r="K33" s="21">
        <f t="shared" si="6"/>
        <v>450</v>
      </c>
      <c r="L33" s="21">
        <f t="shared" si="6"/>
        <v>450</v>
      </c>
      <c r="M33" s="21">
        <f t="shared" si="6"/>
        <v>450</v>
      </c>
      <c r="N33" s="21">
        <f t="shared" si="6"/>
        <v>450</v>
      </c>
      <c r="O33" s="21">
        <f t="shared" si="6"/>
        <v>450</v>
      </c>
    </row>
    <row r="34" spans="1:15" x14ac:dyDescent="0.2">
      <c r="A34" t="s">
        <v>72</v>
      </c>
      <c r="B34" s="27"/>
      <c r="D34" s="21"/>
      <c r="E34" s="21"/>
      <c r="F34" s="21"/>
      <c r="G34" s="21">
        <v>100</v>
      </c>
      <c r="H34" s="21"/>
      <c r="I34" s="21"/>
      <c r="J34" s="21"/>
      <c r="K34" s="21"/>
      <c r="L34" s="21"/>
      <c r="M34" s="21"/>
      <c r="N34" s="21">
        <v>100</v>
      </c>
      <c r="O34" s="21"/>
    </row>
    <row r="35" spans="1:15" x14ac:dyDescent="0.2">
      <c r="A35" t="s">
        <v>50</v>
      </c>
      <c r="B35" s="27"/>
      <c r="D35" s="21">
        <v>1100</v>
      </c>
      <c r="E35" s="21"/>
      <c r="F35" s="21"/>
      <c r="G35" s="21"/>
      <c r="H35" s="21"/>
      <c r="I35" s="21">
        <v>1100</v>
      </c>
      <c r="J35" s="21"/>
      <c r="K35" s="21"/>
      <c r="L35" s="21"/>
      <c r="M35" s="21"/>
      <c r="N35" s="21"/>
      <c r="O35" s="21"/>
    </row>
    <row r="36" spans="1:15" x14ac:dyDescent="0.2">
      <c r="A36" t="s">
        <v>77</v>
      </c>
      <c r="B36" s="27"/>
      <c r="D36" s="21"/>
      <c r="E36" s="21"/>
      <c r="F36" s="21"/>
      <c r="G36" s="21"/>
      <c r="H36" s="21"/>
      <c r="I36" s="21"/>
      <c r="J36" s="21"/>
      <c r="K36" s="21"/>
      <c r="L36" s="21"/>
      <c r="M36" s="21">
        <v>600</v>
      </c>
      <c r="N36" s="21"/>
      <c r="O36" s="21"/>
    </row>
    <row r="37" spans="1:15" x14ac:dyDescent="0.2">
      <c r="A37" t="s">
        <v>86</v>
      </c>
      <c r="B37" s="27"/>
      <c r="D37" s="21">
        <v>100</v>
      </c>
      <c r="E37" s="21"/>
      <c r="F37" s="21"/>
      <c r="G37" s="21">
        <v>100</v>
      </c>
      <c r="H37" s="21"/>
      <c r="I37" s="21"/>
      <c r="J37" s="21">
        <v>100</v>
      </c>
      <c r="K37" s="21"/>
      <c r="L37" s="21"/>
      <c r="M37" s="21">
        <v>100</v>
      </c>
      <c r="N37" s="21"/>
      <c r="O37" s="21"/>
    </row>
    <row r="38" spans="1:15" x14ac:dyDescent="0.2">
      <c r="A38" t="s">
        <v>57</v>
      </c>
      <c r="B38" s="27">
        <v>4.7</v>
      </c>
      <c r="C38" s="27"/>
      <c r="D38" s="21">
        <f t="shared" ref="D38:O38" si="7">5*D10*$B$38</f>
        <v>329</v>
      </c>
      <c r="E38" s="21">
        <f t="shared" si="7"/>
        <v>329</v>
      </c>
      <c r="F38" s="21">
        <f t="shared" si="7"/>
        <v>493.5</v>
      </c>
      <c r="G38" s="21">
        <f t="shared" si="7"/>
        <v>564</v>
      </c>
      <c r="H38" s="21">
        <f t="shared" si="7"/>
        <v>752</v>
      </c>
      <c r="I38" s="21">
        <f t="shared" si="7"/>
        <v>752</v>
      </c>
      <c r="J38" s="21">
        <f t="shared" si="7"/>
        <v>846</v>
      </c>
      <c r="K38" s="21">
        <f t="shared" si="7"/>
        <v>846</v>
      </c>
      <c r="L38" s="21">
        <f t="shared" si="7"/>
        <v>940</v>
      </c>
      <c r="M38" s="21">
        <f t="shared" si="7"/>
        <v>705</v>
      </c>
      <c r="N38" s="21">
        <f t="shared" si="7"/>
        <v>705</v>
      </c>
      <c r="O38" s="21">
        <f t="shared" si="7"/>
        <v>705</v>
      </c>
    </row>
    <row r="39" spans="1:15" x14ac:dyDescent="0.2">
      <c r="A39" t="s">
        <v>74</v>
      </c>
      <c r="B39" s="27"/>
      <c r="D39" s="21">
        <v>5</v>
      </c>
      <c r="E39" s="21">
        <v>5</v>
      </c>
      <c r="F39" s="21">
        <v>5</v>
      </c>
      <c r="G39" s="21">
        <v>5</v>
      </c>
      <c r="H39" s="21">
        <v>5</v>
      </c>
      <c r="I39" s="21">
        <v>5</v>
      </c>
      <c r="J39" s="21">
        <v>5</v>
      </c>
      <c r="K39" s="21">
        <v>5</v>
      </c>
      <c r="L39" s="21">
        <v>5</v>
      </c>
      <c r="M39" s="21">
        <v>5</v>
      </c>
      <c r="N39" s="21">
        <v>5</v>
      </c>
      <c r="O39" s="21">
        <v>5</v>
      </c>
    </row>
    <row r="40" spans="1:15" x14ac:dyDescent="0.2">
      <c r="A40" t="s">
        <v>48</v>
      </c>
      <c r="B40" s="27"/>
      <c r="D40" s="21"/>
      <c r="E40" s="21">
        <v>120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x14ac:dyDescent="0.2">
      <c r="A41" t="s">
        <v>10</v>
      </c>
      <c r="B41" s="27"/>
      <c r="D41" s="21"/>
      <c r="E41" s="21"/>
      <c r="F41" s="21"/>
      <c r="G41" s="21"/>
      <c r="H41" s="21"/>
      <c r="I41" s="21"/>
      <c r="K41" s="21"/>
      <c r="L41" s="21"/>
      <c r="M41" s="21"/>
      <c r="N41" s="21"/>
      <c r="O41" s="21">
        <v>450</v>
      </c>
    </row>
    <row r="42" spans="1:15" x14ac:dyDescent="0.2">
      <c r="A42" t="s">
        <v>96</v>
      </c>
      <c r="B42" s="27">
        <v>10</v>
      </c>
      <c r="D42" s="21">
        <f>$B$42</f>
        <v>10</v>
      </c>
      <c r="E42" s="21">
        <f t="shared" ref="E42:O42" si="8">$B$42</f>
        <v>10</v>
      </c>
      <c r="F42" s="21">
        <f t="shared" si="8"/>
        <v>10</v>
      </c>
      <c r="G42" s="21">
        <f t="shared" si="8"/>
        <v>10</v>
      </c>
      <c r="H42" s="21">
        <f t="shared" si="8"/>
        <v>10</v>
      </c>
      <c r="I42" s="21">
        <f t="shared" si="8"/>
        <v>10</v>
      </c>
      <c r="J42" s="21">
        <f t="shared" si="8"/>
        <v>10</v>
      </c>
      <c r="K42" s="21">
        <f t="shared" si="8"/>
        <v>10</v>
      </c>
      <c r="L42" s="21">
        <f t="shared" si="8"/>
        <v>10</v>
      </c>
      <c r="M42" s="21">
        <f t="shared" si="8"/>
        <v>10</v>
      </c>
      <c r="N42" s="21">
        <f t="shared" si="8"/>
        <v>10</v>
      </c>
      <c r="O42" s="21">
        <f t="shared" si="8"/>
        <v>10</v>
      </c>
    </row>
    <row r="43" spans="1:15" x14ac:dyDescent="0.2">
      <c r="A43" t="s">
        <v>101</v>
      </c>
      <c r="B43" s="27"/>
      <c r="D43" s="21"/>
      <c r="E43" s="21"/>
      <c r="F43" s="21">
        <v>100</v>
      </c>
      <c r="G43" s="21"/>
      <c r="H43" s="21"/>
      <c r="I43" s="21">
        <v>100</v>
      </c>
      <c r="L43" s="21">
        <v>100</v>
      </c>
      <c r="M43" s="21"/>
      <c r="N43" s="21"/>
      <c r="O43" s="21">
        <v>100</v>
      </c>
    </row>
    <row r="44" spans="1:15" x14ac:dyDescent="0.2">
      <c r="A44" t="s">
        <v>100</v>
      </c>
      <c r="B44" s="27"/>
      <c r="D44" s="21"/>
      <c r="E44" s="21">
        <v>100</v>
      </c>
      <c r="F44" s="21"/>
      <c r="G44" s="21"/>
      <c r="H44" s="21"/>
      <c r="J44" s="21">
        <v>100</v>
      </c>
      <c r="L44" s="21"/>
      <c r="M44" s="21"/>
      <c r="N44" s="21"/>
      <c r="O44" s="21"/>
    </row>
    <row r="45" spans="1:15" x14ac:dyDescent="0.2">
      <c r="A45" t="s">
        <v>99</v>
      </c>
      <c r="B45" s="27"/>
      <c r="D45" s="21">
        <f>D10*$B$22</f>
        <v>67.2</v>
      </c>
      <c r="E45" s="21">
        <f t="shared" ref="E45:O45" si="9">E10*$B$22</f>
        <v>67.2</v>
      </c>
      <c r="F45" s="21">
        <f t="shared" si="9"/>
        <v>100.8</v>
      </c>
      <c r="G45" s="21">
        <f t="shared" si="9"/>
        <v>115.19999999999999</v>
      </c>
      <c r="H45" s="21">
        <f t="shared" si="9"/>
        <v>153.6</v>
      </c>
      <c r="I45" s="21">
        <f t="shared" si="9"/>
        <v>153.6</v>
      </c>
      <c r="J45" s="21">
        <f t="shared" si="9"/>
        <v>172.79999999999998</v>
      </c>
      <c r="K45" s="21">
        <f t="shared" si="9"/>
        <v>172.79999999999998</v>
      </c>
      <c r="L45" s="21">
        <f t="shared" si="9"/>
        <v>192</v>
      </c>
      <c r="M45" s="21">
        <f t="shared" si="9"/>
        <v>144</v>
      </c>
      <c r="N45" s="21">
        <f t="shared" si="9"/>
        <v>144</v>
      </c>
      <c r="O45" s="21">
        <f t="shared" si="9"/>
        <v>144</v>
      </c>
    </row>
    <row r="46" spans="1:15" ht="13.5" thickBot="1" x14ac:dyDescent="0.25">
      <c r="A46" t="s">
        <v>58</v>
      </c>
      <c r="B46" s="27">
        <v>30</v>
      </c>
      <c r="C46" s="27"/>
      <c r="D46" s="21">
        <f t="shared" ref="D46:O46" si="10">D10*$B$46</f>
        <v>420</v>
      </c>
      <c r="E46" s="21">
        <f t="shared" si="10"/>
        <v>420</v>
      </c>
      <c r="F46" s="21">
        <f t="shared" si="10"/>
        <v>630</v>
      </c>
      <c r="G46" s="21">
        <f t="shared" si="10"/>
        <v>720</v>
      </c>
      <c r="H46" s="21">
        <f t="shared" si="10"/>
        <v>960</v>
      </c>
      <c r="I46" s="21">
        <f t="shared" si="10"/>
        <v>960</v>
      </c>
      <c r="J46" s="21">
        <f t="shared" si="10"/>
        <v>1080</v>
      </c>
      <c r="K46" s="21">
        <f t="shared" si="10"/>
        <v>1080</v>
      </c>
      <c r="L46" s="21">
        <f t="shared" si="10"/>
        <v>1200</v>
      </c>
      <c r="M46" s="21">
        <f t="shared" si="10"/>
        <v>900</v>
      </c>
      <c r="N46" s="21">
        <f t="shared" si="10"/>
        <v>900</v>
      </c>
      <c r="O46" s="21">
        <f t="shared" si="10"/>
        <v>900</v>
      </c>
    </row>
    <row r="47" spans="1:15" ht="14.25" thickTop="1" thickBot="1" x14ac:dyDescent="0.25">
      <c r="A47" s="29" t="s">
        <v>67</v>
      </c>
      <c r="D47" s="22">
        <f t="shared" ref="D47:O47" si="11">SUM(D28:D46)</f>
        <v>2635.7833333333333</v>
      </c>
      <c r="E47" s="22">
        <f t="shared" si="11"/>
        <v>1655.7833333333335</v>
      </c>
      <c r="F47" s="22">
        <f t="shared" si="11"/>
        <v>2293.8833333333332</v>
      </c>
      <c r="G47" s="22">
        <f t="shared" si="11"/>
        <v>4778.7833333333328</v>
      </c>
      <c r="H47" s="22">
        <f t="shared" si="11"/>
        <v>2485.1833333333334</v>
      </c>
      <c r="I47" s="22">
        <f t="shared" si="11"/>
        <v>3685.1833333333334</v>
      </c>
      <c r="J47" s="22">
        <f t="shared" si="11"/>
        <v>2918.3833333333332</v>
      </c>
      <c r="K47" s="22">
        <f t="shared" si="11"/>
        <v>2718.3833333333332</v>
      </c>
      <c r="L47" s="22">
        <f t="shared" si="11"/>
        <v>3051.5833333333335</v>
      </c>
      <c r="M47" s="22">
        <f t="shared" si="11"/>
        <v>3068.5833333333335</v>
      </c>
      <c r="N47" s="22">
        <f t="shared" si="11"/>
        <v>2468.5833333333335</v>
      </c>
      <c r="O47" s="22">
        <f t="shared" si="11"/>
        <v>2918.5833333333335</v>
      </c>
    </row>
    <row r="48" spans="1:15" ht="13.5" thickTop="1" x14ac:dyDescent="0.2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7" ht="13.5" thickBot="1" x14ac:dyDescent="0.25">
      <c r="A49" t="s">
        <v>51</v>
      </c>
      <c r="D49" s="25">
        <f t="shared" ref="D49:O49" si="12">D23-D47</f>
        <v>-815.7833333333333</v>
      </c>
      <c r="E49" s="25">
        <f t="shared" si="12"/>
        <v>164.21666666666647</v>
      </c>
      <c r="F49" s="25">
        <f t="shared" si="12"/>
        <v>86.116666666666788</v>
      </c>
      <c r="G49" s="25">
        <f t="shared" si="12"/>
        <v>-1058.7833333333328</v>
      </c>
      <c r="H49" s="25">
        <f t="shared" si="12"/>
        <v>874.81666666666661</v>
      </c>
      <c r="I49" s="25">
        <f t="shared" si="12"/>
        <v>-325.18333333333339</v>
      </c>
      <c r="J49" s="25">
        <f t="shared" si="12"/>
        <v>1861.6166666666668</v>
      </c>
      <c r="K49" s="25">
        <f t="shared" si="12"/>
        <v>1061.6166666666668</v>
      </c>
      <c r="L49" s="25">
        <f t="shared" si="12"/>
        <v>2148.4166666666665</v>
      </c>
      <c r="M49" s="25">
        <f t="shared" si="12"/>
        <v>331.41666666666652</v>
      </c>
      <c r="N49" s="25">
        <f t="shared" si="12"/>
        <v>931.41666666666652</v>
      </c>
      <c r="O49" s="25">
        <f t="shared" si="12"/>
        <v>481.41666666666652</v>
      </c>
    </row>
    <row r="50" spans="1:17" ht="14.25" thickTop="1" thickBot="1" x14ac:dyDescent="0.25">
      <c r="A50" t="s">
        <v>52</v>
      </c>
      <c r="C50" s="26">
        <f>'2019 Budget'!O50</f>
        <v>4394.2333333333318</v>
      </c>
      <c r="D50" s="26">
        <f>D49+C50</f>
        <v>3578.4499999999985</v>
      </c>
      <c r="E50" s="26">
        <f t="shared" ref="E50:O50" si="13">E49+D50</f>
        <v>3742.6666666666652</v>
      </c>
      <c r="F50" s="26">
        <f t="shared" si="13"/>
        <v>3828.7833333333319</v>
      </c>
      <c r="G50" s="26">
        <f t="shared" si="13"/>
        <v>2769.9999999999991</v>
      </c>
      <c r="H50" s="26">
        <f t="shared" si="13"/>
        <v>3644.8166666666657</v>
      </c>
      <c r="I50" s="26">
        <f t="shared" si="13"/>
        <v>3319.6333333333323</v>
      </c>
      <c r="J50" s="26">
        <f t="shared" si="13"/>
        <v>5181.2499999999991</v>
      </c>
      <c r="K50" s="26">
        <f t="shared" si="13"/>
        <v>6242.8666666666659</v>
      </c>
      <c r="L50" s="26">
        <f t="shared" si="13"/>
        <v>8391.2833333333328</v>
      </c>
      <c r="M50" s="26">
        <f t="shared" si="13"/>
        <v>8722.6999999999989</v>
      </c>
      <c r="N50" s="26">
        <f t="shared" si="13"/>
        <v>9654.116666666665</v>
      </c>
      <c r="O50" s="26">
        <f t="shared" si="13"/>
        <v>10135.533333333331</v>
      </c>
    </row>
    <row r="51" spans="1:17" ht="14.25" thickTop="1" thickBot="1" x14ac:dyDescent="0.25"/>
    <row r="52" spans="1:17" ht="14.25" thickTop="1" thickBot="1" x14ac:dyDescent="0.25">
      <c r="O52" s="22" t="s">
        <v>83</v>
      </c>
      <c r="P52" s="22"/>
      <c r="Q52" s="22">
        <f>SUM(D47:O47)</f>
        <v>34678.699999999997</v>
      </c>
    </row>
    <row r="53" spans="1:17" ht="14.25" thickTop="1" thickBot="1" x14ac:dyDescent="0.25"/>
    <row r="54" spans="1:17" ht="14.25" thickTop="1" thickBot="1" x14ac:dyDescent="0.25">
      <c r="O54" s="22" t="s">
        <v>84</v>
      </c>
      <c r="P54" s="22"/>
      <c r="Q54" s="26">
        <f>O50</f>
        <v>10135.533333333331</v>
      </c>
    </row>
    <row r="55" spans="1:17" ht="13.5" thickTop="1" x14ac:dyDescent="0.2"/>
  </sheetData>
  <mergeCells count="2">
    <mergeCell ref="D15:O15"/>
    <mergeCell ref="E1:L1"/>
  </mergeCells>
  <pageMargins left="0.7" right="0.7" top="0.75" bottom="0.75" header="0.3" footer="0.3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7810A-3436-4169-993B-649CE0940984}">
  <sheetPr>
    <pageSetUpPr fitToPage="1"/>
  </sheetPr>
  <dimension ref="A1:Q55"/>
  <sheetViews>
    <sheetView topLeftCell="A28" workbookViewId="0">
      <selection activeCell="O55" sqref="O55"/>
    </sheetView>
  </sheetViews>
  <sheetFormatPr defaultRowHeight="12.75" x14ac:dyDescent="0.2"/>
  <cols>
    <col min="1" max="1" width="22.7109375" customWidth="1"/>
    <col min="3" max="4" width="10.7109375" customWidth="1"/>
    <col min="5" max="5" width="10.85546875" customWidth="1"/>
    <col min="6" max="6" width="12.28515625" customWidth="1"/>
    <col min="7" max="7" width="11.5703125" customWidth="1"/>
    <col min="8" max="8" width="10.7109375" customWidth="1"/>
    <col min="9" max="9" width="11.28515625" customWidth="1"/>
    <col min="10" max="10" width="10.85546875" customWidth="1"/>
    <col min="11" max="11" width="11" customWidth="1"/>
    <col min="12" max="12" width="11.5703125" customWidth="1"/>
    <col min="13" max="13" width="10.85546875" customWidth="1"/>
    <col min="14" max="14" width="11.28515625" customWidth="1"/>
    <col min="15" max="15" width="11.5703125" customWidth="1"/>
    <col min="16" max="16" width="9.5703125" customWidth="1"/>
    <col min="17" max="17" width="11.85546875" customWidth="1"/>
  </cols>
  <sheetData>
    <row r="1" spans="1:15" x14ac:dyDescent="0.2">
      <c r="E1" s="57" t="s">
        <v>87</v>
      </c>
      <c r="F1" s="57"/>
      <c r="G1" s="57"/>
      <c r="H1" s="57"/>
      <c r="I1" s="57"/>
      <c r="J1" s="57"/>
      <c r="K1" s="57"/>
      <c r="L1" s="57"/>
    </row>
    <row r="3" spans="1:15" x14ac:dyDescent="0.2">
      <c r="A3" s="23" t="s">
        <v>28</v>
      </c>
    </row>
    <row r="4" spans="1:15" x14ac:dyDescent="0.2">
      <c r="A4" t="s">
        <v>97</v>
      </c>
    </row>
    <row r="5" spans="1:15" x14ac:dyDescent="0.2">
      <c r="A5" t="s">
        <v>103</v>
      </c>
    </row>
    <row r="6" spans="1:15" x14ac:dyDescent="0.2">
      <c r="A6" t="s">
        <v>65</v>
      </c>
    </row>
    <row r="7" spans="1:15" x14ac:dyDescent="0.2">
      <c r="A7" t="s">
        <v>71</v>
      </c>
      <c r="D7" s="23" t="s">
        <v>56</v>
      </c>
      <c r="E7" s="46" t="s">
        <v>31</v>
      </c>
      <c r="F7" s="46" t="s">
        <v>32</v>
      </c>
      <c r="G7" s="46" t="s">
        <v>33</v>
      </c>
      <c r="H7" s="46" t="s">
        <v>34</v>
      </c>
      <c r="I7" s="46" t="s">
        <v>35</v>
      </c>
      <c r="J7" s="46" t="s">
        <v>36</v>
      </c>
      <c r="K7" s="46" t="s">
        <v>37</v>
      </c>
      <c r="L7" s="46" t="s">
        <v>38</v>
      </c>
      <c r="M7" s="46" t="s">
        <v>39</v>
      </c>
      <c r="N7" s="46" t="s">
        <v>40</v>
      </c>
      <c r="O7" s="46" t="s">
        <v>41</v>
      </c>
    </row>
    <row r="8" spans="1:15" x14ac:dyDescent="0.2">
      <c r="A8" t="s">
        <v>59</v>
      </c>
      <c r="D8">
        <v>10</v>
      </c>
      <c r="E8">
        <v>10</v>
      </c>
      <c r="F8">
        <v>10</v>
      </c>
      <c r="G8">
        <v>10</v>
      </c>
      <c r="H8">
        <v>10</v>
      </c>
      <c r="I8">
        <v>10</v>
      </c>
      <c r="J8">
        <v>10</v>
      </c>
      <c r="K8">
        <v>10</v>
      </c>
      <c r="L8">
        <v>10</v>
      </c>
      <c r="M8">
        <v>10</v>
      </c>
      <c r="N8">
        <v>10</v>
      </c>
      <c r="O8">
        <v>10</v>
      </c>
    </row>
    <row r="9" spans="1:15" x14ac:dyDescent="0.2">
      <c r="A9" t="s">
        <v>82</v>
      </c>
      <c r="D9">
        <v>2</v>
      </c>
      <c r="E9">
        <v>2</v>
      </c>
      <c r="F9">
        <v>3</v>
      </c>
      <c r="G9">
        <v>3</v>
      </c>
      <c r="H9">
        <v>4</v>
      </c>
      <c r="I9">
        <v>4</v>
      </c>
      <c r="J9">
        <v>4</v>
      </c>
      <c r="K9">
        <v>4</v>
      </c>
      <c r="L9">
        <v>4</v>
      </c>
      <c r="M9">
        <v>3</v>
      </c>
      <c r="N9">
        <v>3</v>
      </c>
      <c r="O9">
        <v>3</v>
      </c>
    </row>
    <row r="10" spans="1:15" x14ac:dyDescent="0.2">
      <c r="A10" t="s">
        <v>81</v>
      </c>
      <c r="D10">
        <f>D8*D9</f>
        <v>20</v>
      </c>
      <c r="E10">
        <f t="shared" ref="E10:O10" si="0">E8*E9</f>
        <v>20</v>
      </c>
      <c r="F10">
        <f t="shared" si="0"/>
        <v>30</v>
      </c>
      <c r="G10">
        <f t="shared" si="0"/>
        <v>30</v>
      </c>
      <c r="H10">
        <f t="shared" si="0"/>
        <v>40</v>
      </c>
      <c r="I10">
        <f t="shared" si="0"/>
        <v>40</v>
      </c>
      <c r="J10">
        <f t="shared" si="0"/>
        <v>40</v>
      </c>
      <c r="K10">
        <f t="shared" si="0"/>
        <v>40</v>
      </c>
      <c r="L10">
        <f t="shared" si="0"/>
        <v>40</v>
      </c>
      <c r="M10">
        <f t="shared" si="0"/>
        <v>30</v>
      </c>
      <c r="N10">
        <f t="shared" si="0"/>
        <v>30</v>
      </c>
      <c r="O10">
        <f t="shared" si="0"/>
        <v>30</v>
      </c>
    </row>
    <row r="11" spans="1:15" x14ac:dyDescent="0.2">
      <c r="A11" t="s">
        <v>90</v>
      </c>
      <c r="B11" s="43">
        <v>0.06</v>
      </c>
    </row>
    <row r="15" spans="1:15" x14ac:dyDescent="0.2">
      <c r="D15" s="57" t="s">
        <v>70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5" x14ac:dyDescent="0.2">
      <c r="A16" s="46" t="s">
        <v>30</v>
      </c>
      <c r="B16" s="46" t="s">
        <v>2</v>
      </c>
      <c r="C16" s="46"/>
      <c r="D16" s="23" t="s">
        <v>56</v>
      </c>
      <c r="E16" s="46" t="s">
        <v>31</v>
      </c>
      <c r="F16" s="46" t="s">
        <v>32</v>
      </c>
      <c r="G16" s="46" t="s">
        <v>33</v>
      </c>
      <c r="H16" s="46" t="s">
        <v>34</v>
      </c>
      <c r="I16" s="46" t="s">
        <v>35</v>
      </c>
      <c r="J16" s="46" t="s">
        <v>36</v>
      </c>
      <c r="K16" s="46" t="s">
        <v>37</v>
      </c>
      <c r="L16" s="46" t="s">
        <v>38</v>
      </c>
      <c r="M16" s="46" t="s">
        <v>39</v>
      </c>
      <c r="N16" s="46" t="s">
        <v>40</v>
      </c>
      <c r="O16" s="46" t="s">
        <v>41</v>
      </c>
    </row>
    <row r="17" spans="1:17" x14ac:dyDescent="0.2">
      <c r="B17" s="27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7" x14ac:dyDescent="0.2">
      <c r="A18" s="23" t="s">
        <v>42</v>
      </c>
      <c r="B18" s="27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7" x14ac:dyDescent="0.2">
      <c r="A19" t="s">
        <v>46</v>
      </c>
      <c r="B19" s="27">
        <v>1000</v>
      </c>
      <c r="C19" s="27"/>
      <c r="D19" s="21" t="str">
        <f xml:space="preserve"> IF((D8-'2020 Budget'!O8)*$B$19 = 0, "",(D8-'2020 Budget'!O8)*$B$19)</f>
        <v/>
      </c>
      <c r="E19" s="21" t="str">
        <f xml:space="preserve"> IF((E8-D8)*$B$19 = 0, "",(E8-D8)*$B$19)</f>
        <v/>
      </c>
      <c r="F19" s="21" t="str">
        <f t="shared" ref="F19:O19" si="1" xml:space="preserve"> IF((F8-E8)*$B$19 = 0, "",(F8-E8)*$B$19)</f>
        <v/>
      </c>
      <c r="G19" s="21" t="str">
        <f t="shared" si="1"/>
        <v/>
      </c>
      <c r="H19" s="21" t="str">
        <f t="shared" si="1"/>
        <v/>
      </c>
      <c r="I19" s="21" t="str">
        <f t="shared" si="1"/>
        <v/>
      </c>
      <c r="J19" s="21" t="str">
        <f t="shared" si="1"/>
        <v/>
      </c>
      <c r="K19" s="21" t="str">
        <f t="shared" si="1"/>
        <v/>
      </c>
      <c r="L19" s="21" t="str">
        <f t="shared" si="1"/>
        <v/>
      </c>
      <c r="M19" s="21" t="str">
        <f t="shared" si="1"/>
        <v/>
      </c>
      <c r="N19" s="21" t="str">
        <f t="shared" si="1"/>
        <v/>
      </c>
      <c r="O19" s="21" t="str">
        <f t="shared" si="1"/>
        <v/>
      </c>
    </row>
    <row r="20" spans="1:17" x14ac:dyDescent="0.2">
      <c r="A20" t="s">
        <v>47</v>
      </c>
      <c r="B20" s="27">
        <v>100</v>
      </c>
      <c r="C20" s="27"/>
      <c r="D20" s="21">
        <f t="shared" ref="D20:O20" si="2">D8*$B$20</f>
        <v>1000</v>
      </c>
      <c r="E20" s="21">
        <f t="shared" si="2"/>
        <v>1000</v>
      </c>
      <c r="F20" s="21">
        <f t="shared" si="2"/>
        <v>1000</v>
      </c>
      <c r="G20" s="21">
        <f t="shared" si="2"/>
        <v>1000</v>
      </c>
      <c r="H20" s="21">
        <f t="shared" si="2"/>
        <v>1000</v>
      </c>
      <c r="I20" s="21">
        <f t="shared" si="2"/>
        <v>1000</v>
      </c>
      <c r="J20" s="21">
        <f t="shared" si="2"/>
        <v>1000</v>
      </c>
      <c r="K20" s="21">
        <f t="shared" si="2"/>
        <v>1000</v>
      </c>
      <c r="L20" s="21">
        <f t="shared" si="2"/>
        <v>1000</v>
      </c>
      <c r="M20" s="21">
        <f t="shared" si="2"/>
        <v>1000</v>
      </c>
      <c r="N20" s="21">
        <f t="shared" si="2"/>
        <v>1000</v>
      </c>
      <c r="O20" s="21">
        <f t="shared" si="2"/>
        <v>1000</v>
      </c>
    </row>
    <row r="21" spans="1:17" x14ac:dyDescent="0.2">
      <c r="A21" t="s">
        <v>60</v>
      </c>
      <c r="B21" s="27">
        <v>80</v>
      </c>
      <c r="C21" s="27"/>
      <c r="D21" s="21">
        <f t="shared" ref="D21:O21" si="3">$B$21*D10</f>
        <v>1600</v>
      </c>
      <c r="E21" s="21">
        <f t="shared" si="3"/>
        <v>1600</v>
      </c>
      <c r="F21" s="21">
        <f t="shared" si="3"/>
        <v>2400</v>
      </c>
      <c r="G21" s="21">
        <f t="shared" si="3"/>
        <v>2400</v>
      </c>
      <c r="H21" s="21">
        <f t="shared" si="3"/>
        <v>3200</v>
      </c>
      <c r="I21" s="21">
        <f t="shared" si="3"/>
        <v>3200</v>
      </c>
      <c r="J21" s="21">
        <f t="shared" si="3"/>
        <v>3200</v>
      </c>
      <c r="K21" s="21">
        <f t="shared" si="3"/>
        <v>3200</v>
      </c>
      <c r="L21" s="21">
        <f t="shared" si="3"/>
        <v>3200</v>
      </c>
      <c r="M21" s="21">
        <f t="shared" si="3"/>
        <v>2400</v>
      </c>
      <c r="N21" s="21">
        <f t="shared" si="3"/>
        <v>2400</v>
      </c>
      <c r="O21" s="21">
        <f t="shared" si="3"/>
        <v>2400</v>
      </c>
    </row>
    <row r="22" spans="1:17" ht="13.5" thickBot="1" x14ac:dyDescent="0.25">
      <c r="A22" t="s">
        <v>102</v>
      </c>
      <c r="B22" s="25">
        <f>B21*B11</f>
        <v>4.8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7" ht="14.25" thickTop="1" thickBot="1" x14ac:dyDescent="0.25">
      <c r="A23" s="29" t="s">
        <v>68</v>
      </c>
      <c r="B23" s="27"/>
      <c r="D23" s="22">
        <f>SUM(D19:D22)</f>
        <v>2600</v>
      </c>
      <c r="E23" s="22">
        <f>SUM(E19:E22)</f>
        <v>2600</v>
      </c>
      <c r="F23" s="22">
        <f t="shared" ref="F23:O23" si="4">SUM(F19:F22)</f>
        <v>3400</v>
      </c>
      <c r="G23" s="22">
        <f t="shared" si="4"/>
        <v>3400</v>
      </c>
      <c r="H23" s="22">
        <f>SUM(H19:H22)</f>
        <v>4200</v>
      </c>
      <c r="I23" s="22">
        <f t="shared" si="4"/>
        <v>4200</v>
      </c>
      <c r="J23" s="22">
        <f t="shared" si="4"/>
        <v>4200</v>
      </c>
      <c r="K23" s="22">
        <f t="shared" si="4"/>
        <v>4200</v>
      </c>
      <c r="L23" s="22">
        <f t="shared" si="4"/>
        <v>4200</v>
      </c>
      <c r="M23" s="22">
        <f t="shared" si="4"/>
        <v>3400</v>
      </c>
      <c r="N23" s="22">
        <f t="shared" si="4"/>
        <v>3400</v>
      </c>
      <c r="O23" s="22">
        <f t="shared" si="4"/>
        <v>3400</v>
      </c>
    </row>
    <row r="24" spans="1:17" ht="14.25" thickTop="1" thickBot="1" x14ac:dyDescent="0.25">
      <c r="B24" s="27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7" ht="14.25" thickTop="1" thickBot="1" x14ac:dyDescent="0.25">
      <c r="B25" s="27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 t="s">
        <v>85</v>
      </c>
      <c r="P25" s="22"/>
      <c r="Q25" s="22">
        <f>SUM(D23:O23)</f>
        <v>43200</v>
      </c>
    </row>
    <row r="26" spans="1:17" ht="13.5" thickTop="1" x14ac:dyDescent="0.2">
      <c r="B26" s="27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7" x14ac:dyDescent="0.2">
      <c r="A27" s="23" t="s">
        <v>43</v>
      </c>
      <c r="B27" s="2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7" x14ac:dyDescent="0.2">
      <c r="A28" t="s">
        <v>44</v>
      </c>
      <c r="B28" s="27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7" x14ac:dyDescent="0.2">
      <c r="A29" t="s">
        <v>61</v>
      </c>
      <c r="B29" s="27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7" x14ac:dyDescent="0.2">
      <c r="A30" t="s">
        <v>73</v>
      </c>
      <c r="B30" s="27"/>
      <c r="D30" s="21"/>
      <c r="E30" s="21"/>
      <c r="F30" s="21">
        <v>350</v>
      </c>
      <c r="G30" s="21"/>
      <c r="H30" s="21"/>
      <c r="I30" s="21"/>
      <c r="J30" s="21"/>
      <c r="K30" s="21"/>
      <c r="L30" s="21"/>
      <c r="M30" s="21"/>
      <c r="N30" s="21"/>
      <c r="O30" s="21"/>
    </row>
    <row r="31" spans="1:17" x14ac:dyDescent="0.2">
      <c r="A31" t="s">
        <v>9</v>
      </c>
      <c r="B31" s="27"/>
      <c r="F31" s="21"/>
      <c r="G31" s="21">
        <v>2560</v>
      </c>
      <c r="H31" s="21"/>
      <c r="I31" s="21"/>
      <c r="J31" s="21"/>
      <c r="K31" s="21"/>
      <c r="L31" s="21"/>
      <c r="M31" s="21"/>
      <c r="N31" s="21"/>
      <c r="O31" s="21"/>
    </row>
    <row r="32" spans="1:17" x14ac:dyDescent="0.2">
      <c r="A32" t="s">
        <v>91</v>
      </c>
      <c r="B32" s="32">
        <v>1750</v>
      </c>
      <c r="C32" s="32">
        <f>B32*(1+B11)</f>
        <v>1855</v>
      </c>
      <c r="D32" s="21">
        <f>$C$32/12</f>
        <v>154.58333333333334</v>
      </c>
      <c r="E32" s="21">
        <f t="shared" ref="E32:O32" si="5">$C$32/12</f>
        <v>154.58333333333334</v>
      </c>
      <c r="F32" s="21">
        <f t="shared" si="5"/>
        <v>154.58333333333334</v>
      </c>
      <c r="G32" s="21">
        <f t="shared" si="5"/>
        <v>154.58333333333334</v>
      </c>
      <c r="H32" s="21">
        <f t="shared" si="5"/>
        <v>154.58333333333334</v>
      </c>
      <c r="I32" s="21">
        <f t="shared" si="5"/>
        <v>154.58333333333334</v>
      </c>
      <c r="J32" s="21">
        <f t="shared" si="5"/>
        <v>154.58333333333334</v>
      </c>
      <c r="K32" s="21">
        <f t="shared" si="5"/>
        <v>154.58333333333334</v>
      </c>
      <c r="L32" s="21">
        <f t="shared" si="5"/>
        <v>154.58333333333334</v>
      </c>
      <c r="M32" s="21">
        <f t="shared" si="5"/>
        <v>154.58333333333334</v>
      </c>
      <c r="N32" s="21">
        <f t="shared" si="5"/>
        <v>154.58333333333334</v>
      </c>
      <c r="O32" s="21">
        <f t="shared" si="5"/>
        <v>154.58333333333334</v>
      </c>
    </row>
    <row r="33" spans="1:15" x14ac:dyDescent="0.2">
      <c r="A33" t="s">
        <v>49</v>
      </c>
      <c r="B33" s="27">
        <v>450</v>
      </c>
      <c r="D33" s="21">
        <f>$B$33</f>
        <v>450</v>
      </c>
      <c r="E33" s="21">
        <f t="shared" ref="E33:O33" si="6">$B$33</f>
        <v>450</v>
      </c>
      <c r="F33" s="21">
        <f t="shared" si="6"/>
        <v>450</v>
      </c>
      <c r="G33" s="21">
        <f t="shared" si="6"/>
        <v>450</v>
      </c>
      <c r="H33" s="21">
        <f t="shared" si="6"/>
        <v>450</v>
      </c>
      <c r="I33" s="21">
        <f t="shared" si="6"/>
        <v>450</v>
      </c>
      <c r="J33" s="21">
        <f t="shared" si="6"/>
        <v>450</v>
      </c>
      <c r="K33" s="21">
        <f t="shared" si="6"/>
        <v>450</v>
      </c>
      <c r="L33" s="21">
        <f t="shared" si="6"/>
        <v>450</v>
      </c>
      <c r="M33" s="21">
        <f t="shared" si="6"/>
        <v>450</v>
      </c>
      <c r="N33" s="21">
        <f t="shared" si="6"/>
        <v>450</v>
      </c>
      <c r="O33" s="21">
        <f t="shared" si="6"/>
        <v>450</v>
      </c>
    </row>
    <row r="34" spans="1:15" x14ac:dyDescent="0.2">
      <c r="A34" t="s">
        <v>72</v>
      </c>
      <c r="B34" s="27"/>
      <c r="D34" s="21"/>
      <c r="E34" s="21"/>
      <c r="F34" s="21"/>
      <c r="G34" s="21">
        <v>100</v>
      </c>
      <c r="H34" s="21"/>
      <c r="I34" s="21"/>
      <c r="J34" s="21"/>
      <c r="K34" s="21"/>
      <c r="L34" s="21"/>
      <c r="M34" s="21"/>
      <c r="N34" s="21">
        <v>100</v>
      </c>
      <c r="O34" s="21"/>
    </row>
    <row r="35" spans="1:15" x14ac:dyDescent="0.2">
      <c r="A35" t="s">
        <v>50</v>
      </c>
      <c r="B35" s="27"/>
      <c r="D35" s="21">
        <v>1100</v>
      </c>
      <c r="E35" s="21"/>
      <c r="F35" s="21"/>
      <c r="G35" s="21"/>
      <c r="H35" s="21"/>
      <c r="I35" s="21">
        <v>1100</v>
      </c>
      <c r="J35" s="21"/>
      <c r="K35" s="21"/>
      <c r="L35" s="21"/>
      <c r="M35" s="21"/>
      <c r="N35" s="21"/>
      <c r="O35" s="21"/>
    </row>
    <row r="36" spans="1:15" x14ac:dyDescent="0.2">
      <c r="A36" t="s">
        <v>77</v>
      </c>
      <c r="B36" s="27"/>
      <c r="D36" s="21"/>
      <c r="E36" s="21"/>
      <c r="F36" s="21"/>
      <c r="G36" s="21"/>
      <c r="H36" s="21"/>
      <c r="I36" s="21"/>
      <c r="J36" s="21"/>
      <c r="K36" s="21"/>
      <c r="L36" s="21"/>
      <c r="M36" s="21">
        <v>600</v>
      </c>
      <c r="N36" s="21"/>
      <c r="O36" s="21"/>
    </row>
    <row r="37" spans="1:15" x14ac:dyDescent="0.2">
      <c r="A37" t="s">
        <v>86</v>
      </c>
      <c r="B37" s="27"/>
      <c r="D37" s="21">
        <v>100</v>
      </c>
      <c r="E37" s="21"/>
      <c r="F37" s="21"/>
      <c r="G37" s="21">
        <v>100</v>
      </c>
      <c r="H37" s="21"/>
      <c r="I37" s="21"/>
      <c r="J37" s="21">
        <v>100</v>
      </c>
      <c r="K37" s="21"/>
      <c r="L37" s="21"/>
      <c r="M37" s="21">
        <v>100</v>
      </c>
      <c r="N37" s="21"/>
      <c r="O37" s="21"/>
    </row>
    <row r="38" spans="1:15" x14ac:dyDescent="0.2">
      <c r="A38" t="s">
        <v>57</v>
      </c>
      <c r="B38" s="27">
        <v>4.7</v>
      </c>
      <c r="C38" s="27"/>
      <c r="D38" s="21">
        <f t="shared" ref="D38:O38" si="7">5*D10*$B$38</f>
        <v>470</v>
      </c>
      <c r="E38" s="21">
        <f t="shared" si="7"/>
        <v>470</v>
      </c>
      <c r="F38" s="21">
        <f t="shared" si="7"/>
        <v>705</v>
      </c>
      <c r="G38" s="21">
        <f t="shared" si="7"/>
        <v>705</v>
      </c>
      <c r="H38" s="21">
        <f t="shared" si="7"/>
        <v>940</v>
      </c>
      <c r="I38" s="21">
        <f t="shared" si="7"/>
        <v>940</v>
      </c>
      <c r="J38" s="21">
        <f t="shared" si="7"/>
        <v>940</v>
      </c>
      <c r="K38" s="21">
        <f t="shared" si="7"/>
        <v>940</v>
      </c>
      <c r="L38" s="21">
        <f t="shared" si="7"/>
        <v>940</v>
      </c>
      <c r="M38" s="21">
        <f t="shared" si="7"/>
        <v>705</v>
      </c>
      <c r="N38" s="21">
        <f t="shared" si="7"/>
        <v>705</v>
      </c>
      <c r="O38" s="21">
        <f t="shared" si="7"/>
        <v>705</v>
      </c>
    </row>
    <row r="39" spans="1:15" x14ac:dyDescent="0.2">
      <c r="A39" t="s">
        <v>74</v>
      </c>
      <c r="B39" s="27"/>
      <c r="D39" s="21">
        <v>5</v>
      </c>
      <c r="E39" s="21">
        <v>5</v>
      </c>
      <c r="F39" s="21">
        <v>5</v>
      </c>
      <c r="G39" s="21">
        <v>5</v>
      </c>
      <c r="H39" s="21">
        <v>5</v>
      </c>
      <c r="I39" s="21">
        <v>5</v>
      </c>
      <c r="J39" s="21">
        <v>5</v>
      </c>
      <c r="K39" s="21">
        <v>5</v>
      </c>
      <c r="L39" s="21">
        <v>5</v>
      </c>
      <c r="M39" s="21">
        <v>5</v>
      </c>
      <c r="N39" s="21">
        <v>5</v>
      </c>
      <c r="O39" s="21">
        <v>5</v>
      </c>
    </row>
    <row r="40" spans="1:15" x14ac:dyDescent="0.2">
      <c r="A40" t="s">
        <v>48</v>
      </c>
      <c r="B40" s="27"/>
      <c r="D40" s="21"/>
      <c r="E40" s="21">
        <v>120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x14ac:dyDescent="0.2">
      <c r="A41" t="s">
        <v>10</v>
      </c>
      <c r="B41" s="27"/>
      <c r="D41" s="21"/>
      <c r="E41" s="21"/>
      <c r="F41" s="21"/>
      <c r="G41" s="21"/>
      <c r="H41" s="21"/>
      <c r="I41" s="21"/>
      <c r="K41" s="21"/>
      <c r="L41" s="21"/>
      <c r="M41" s="21"/>
      <c r="N41" s="21"/>
      <c r="O41" s="21">
        <v>450</v>
      </c>
    </row>
    <row r="42" spans="1:15" x14ac:dyDescent="0.2">
      <c r="A42" t="s">
        <v>96</v>
      </c>
      <c r="B42" s="27">
        <v>10</v>
      </c>
      <c r="D42" s="21">
        <f>$B$42</f>
        <v>10</v>
      </c>
      <c r="E42" s="21">
        <f t="shared" ref="E42:O42" si="8">$B$42</f>
        <v>10</v>
      </c>
      <c r="F42" s="21">
        <f t="shared" si="8"/>
        <v>10</v>
      </c>
      <c r="G42" s="21">
        <f t="shared" si="8"/>
        <v>10</v>
      </c>
      <c r="H42" s="21">
        <f t="shared" si="8"/>
        <v>10</v>
      </c>
      <c r="I42" s="21">
        <f t="shared" si="8"/>
        <v>10</v>
      </c>
      <c r="J42" s="21">
        <f t="shared" si="8"/>
        <v>10</v>
      </c>
      <c r="K42" s="21">
        <f t="shared" si="8"/>
        <v>10</v>
      </c>
      <c r="L42" s="21">
        <f t="shared" si="8"/>
        <v>10</v>
      </c>
      <c r="M42" s="21">
        <f t="shared" si="8"/>
        <v>10</v>
      </c>
      <c r="N42" s="21">
        <f t="shared" si="8"/>
        <v>10</v>
      </c>
      <c r="O42" s="21">
        <f t="shared" si="8"/>
        <v>10</v>
      </c>
    </row>
    <row r="43" spans="1:15" x14ac:dyDescent="0.2">
      <c r="A43" t="s">
        <v>101</v>
      </c>
      <c r="B43" s="27"/>
      <c r="D43" s="21"/>
      <c r="E43" s="21"/>
      <c r="F43" s="21">
        <v>100</v>
      </c>
      <c r="G43" s="21"/>
      <c r="H43" s="21"/>
      <c r="I43" s="21">
        <v>100</v>
      </c>
      <c r="L43" s="21">
        <v>100</v>
      </c>
      <c r="M43" s="21"/>
      <c r="N43" s="21"/>
      <c r="O43" s="21">
        <v>100</v>
      </c>
    </row>
    <row r="44" spans="1:15" x14ac:dyDescent="0.2">
      <c r="A44" t="s">
        <v>100</v>
      </c>
      <c r="B44" s="27"/>
      <c r="D44" s="21"/>
      <c r="E44" s="21">
        <v>100</v>
      </c>
      <c r="F44" s="21"/>
      <c r="G44" s="21"/>
      <c r="H44" s="21"/>
      <c r="J44" s="21">
        <v>100</v>
      </c>
      <c r="L44" s="21"/>
      <c r="M44" s="21"/>
      <c r="N44" s="21"/>
      <c r="O44" s="21"/>
    </row>
    <row r="45" spans="1:15" x14ac:dyDescent="0.2">
      <c r="A45" t="s">
        <v>99</v>
      </c>
      <c r="B45" s="27"/>
      <c r="D45" s="21">
        <f>D10*$B$22</f>
        <v>96</v>
      </c>
      <c r="E45" s="21">
        <f t="shared" ref="E45:O45" si="9">E10*$B$22</f>
        <v>96</v>
      </c>
      <c r="F45" s="21">
        <f t="shared" si="9"/>
        <v>144</v>
      </c>
      <c r="G45" s="21">
        <f t="shared" si="9"/>
        <v>144</v>
      </c>
      <c r="H45" s="21">
        <f t="shared" si="9"/>
        <v>192</v>
      </c>
      <c r="I45" s="21">
        <f t="shared" si="9"/>
        <v>192</v>
      </c>
      <c r="J45" s="21">
        <f t="shared" si="9"/>
        <v>192</v>
      </c>
      <c r="K45" s="21">
        <f t="shared" si="9"/>
        <v>192</v>
      </c>
      <c r="L45" s="21">
        <f t="shared" si="9"/>
        <v>192</v>
      </c>
      <c r="M45" s="21">
        <f t="shared" si="9"/>
        <v>144</v>
      </c>
      <c r="N45" s="21">
        <f t="shared" si="9"/>
        <v>144</v>
      </c>
      <c r="O45" s="21">
        <f t="shared" si="9"/>
        <v>144</v>
      </c>
    </row>
    <row r="46" spans="1:15" ht="13.5" thickBot="1" x14ac:dyDescent="0.25">
      <c r="A46" t="s">
        <v>58</v>
      </c>
      <c r="B46" s="27">
        <v>30</v>
      </c>
      <c r="C46" s="27"/>
      <c r="D46" s="21">
        <f t="shared" ref="D46:O46" si="10">D10*$B$46</f>
        <v>600</v>
      </c>
      <c r="E46" s="21">
        <f t="shared" si="10"/>
        <v>600</v>
      </c>
      <c r="F46" s="21">
        <f t="shared" si="10"/>
        <v>900</v>
      </c>
      <c r="G46" s="21">
        <f t="shared" si="10"/>
        <v>900</v>
      </c>
      <c r="H46" s="21">
        <f t="shared" si="10"/>
        <v>1200</v>
      </c>
      <c r="I46" s="21">
        <f t="shared" si="10"/>
        <v>1200</v>
      </c>
      <c r="J46" s="21">
        <f t="shared" si="10"/>
        <v>1200</v>
      </c>
      <c r="K46" s="21">
        <f t="shared" si="10"/>
        <v>1200</v>
      </c>
      <c r="L46" s="21">
        <f t="shared" si="10"/>
        <v>1200</v>
      </c>
      <c r="M46" s="21">
        <f t="shared" si="10"/>
        <v>900</v>
      </c>
      <c r="N46" s="21">
        <f t="shared" si="10"/>
        <v>900</v>
      </c>
      <c r="O46" s="21">
        <f t="shared" si="10"/>
        <v>900</v>
      </c>
    </row>
    <row r="47" spans="1:15" ht="14.25" thickTop="1" thickBot="1" x14ac:dyDescent="0.25">
      <c r="A47" s="29" t="s">
        <v>67</v>
      </c>
      <c r="D47" s="22">
        <f t="shared" ref="D47:O47" si="11">SUM(D28:D46)</f>
        <v>2985.5833333333335</v>
      </c>
      <c r="E47" s="22">
        <f t="shared" si="11"/>
        <v>2005.5833333333335</v>
      </c>
      <c r="F47" s="22">
        <f t="shared" si="11"/>
        <v>2818.5833333333335</v>
      </c>
      <c r="G47" s="22">
        <f t="shared" si="11"/>
        <v>5128.5833333333339</v>
      </c>
      <c r="H47" s="22">
        <f t="shared" si="11"/>
        <v>2951.5833333333335</v>
      </c>
      <c r="I47" s="22">
        <f t="shared" si="11"/>
        <v>4151.5833333333339</v>
      </c>
      <c r="J47" s="22">
        <f t="shared" si="11"/>
        <v>3151.5833333333335</v>
      </c>
      <c r="K47" s="22">
        <f t="shared" si="11"/>
        <v>2951.5833333333335</v>
      </c>
      <c r="L47" s="22">
        <f t="shared" si="11"/>
        <v>3051.5833333333335</v>
      </c>
      <c r="M47" s="22">
        <f t="shared" si="11"/>
        <v>3068.5833333333335</v>
      </c>
      <c r="N47" s="22">
        <f t="shared" si="11"/>
        <v>2468.5833333333335</v>
      </c>
      <c r="O47" s="22">
        <f t="shared" si="11"/>
        <v>2918.5833333333335</v>
      </c>
    </row>
    <row r="48" spans="1:15" ht="13.5" thickTop="1" x14ac:dyDescent="0.2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7" ht="13.5" thickBot="1" x14ac:dyDescent="0.25">
      <c r="A49" t="s">
        <v>51</v>
      </c>
      <c r="D49" s="25">
        <f t="shared" ref="D49:O49" si="12">D23-D47</f>
        <v>-385.58333333333348</v>
      </c>
      <c r="E49" s="25">
        <f t="shared" si="12"/>
        <v>594.41666666666652</v>
      </c>
      <c r="F49" s="25">
        <f t="shared" si="12"/>
        <v>581.41666666666652</v>
      </c>
      <c r="G49" s="25">
        <f t="shared" si="12"/>
        <v>-1728.5833333333339</v>
      </c>
      <c r="H49" s="25">
        <f t="shared" si="12"/>
        <v>1248.4166666666665</v>
      </c>
      <c r="I49" s="25">
        <f t="shared" si="12"/>
        <v>48.41666666666606</v>
      </c>
      <c r="J49" s="25">
        <f t="shared" si="12"/>
        <v>1048.4166666666665</v>
      </c>
      <c r="K49" s="25">
        <f t="shared" si="12"/>
        <v>1248.4166666666665</v>
      </c>
      <c r="L49" s="25">
        <f t="shared" si="12"/>
        <v>1148.4166666666665</v>
      </c>
      <c r="M49" s="25">
        <f t="shared" si="12"/>
        <v>331.41666666666652</v>
      </c>
      <c r="N49" s="25">
        <f t="shared" si="12"/>
        <v>931.41666666666652</v>
      </c>
      <c r="O49" s="25">
        <f t="shared" si="12"/>
        <v>481.41666666666652</v>
      </c>
    </row>
    <row r="50" spans="1:17" ht="14.25" thickTop="1" thickBot="1" x14ac:dyDescent="0.25">
      <c r="A50" t="s">
        <v>52</v>
      </c>
      <c r="C50" s="26">
        <f>'2020 Budget'!O50</f>
        <v>10135.533333333331</v>
      </c>
      <c r="D50" s="26">
        <f>D49+C50</f>
        <v>9749.9499999999971</v>
      </c>
      <c r="E50" s="26">
        <f t="shared" ref="E50:O50" si="13">E49+D50</f>
        <v>10344.366666666663</v>
      </c>
      <c r="F50" s="26">
        <f t="shared" si="13"/>
        <v>10925.783333333329</v>
      </c>
      <c r="G50" s="26">
        <f t="shared" si="13"/>
        <v>9197.1999999999953</v>
      </c>
      <c r="H50" s="26">
        <f t="shared" si="13"/>
        <v>10445.616666666661</v>
      </c>
      <c r="I50" s="26">
        <f t="shared" si="13"/>
        <v>10494.033333333327</v>
      </c>
      <c r="J50" s="26">
        <f t="shared" si="13"/>
        <v>11542.449999999993</v>
      </c>
      <c r="K50" s="26">
        <f t="shared" si="13"/>
        <v>12790.86666666666</v>
      </c>
      <c r="L50" s="26">
        <f t="shared" si="13"/>
        <v>13939.283333333326</v>
      </c>
      <c r="M50" s="26">
        <f t="shared" si="13"/>
        <v>14270.699999999992</v>
      </c>
      <c r="N50" s="26">
        <f t="shared" si="13"/>
        <v>15202.116666666658</v>
      </c>
      <c r="O50" s="26">
        <f t="shared" si="13"/>
        <v>15683.533333333324</v>
      </c>
    </row>
    <row r="51" spans="1:17" ht="14.25" thickTop="1" thickBot="1" x14ac:dyDescent="0.25"/>
    <row r="52" spans="1:17" ht="14.25" thickTop="1" thickBot="1" x14ac:dyDescent="0.25">
      <c r="O52" s="22" t="s">
        <v>106</v>
      </c>
      <c r="P52" s="22"/>
      <c r="Q52" s="22">
        <f>SUM(D47:O47)</f>
        <v>37652</v>
      </c>
    </row>
    <row r="53" spans="1:17" ht="14.25" thickTop="1" thickBot="1" x14ac:dyDescent="0.25"/>
    <row r="54" spans="1:17" ht="14.25" thickTop="1" thickBot="1" x14ac:dyDescent="0.25">
      <c r="O54" s="22" t="s">
        <v>107</v>
      </c>
      <c r="P54" s="22"/>
      <c r="Q54" s="26">
        <f>O50</f>
        <v>15683.533333333324</v>
      </c>
    </row>
    <row r="55" spans="1:17" ht="13.5" thickTop="1" x14ac:dyDescent="0.2"/>
  </sheetData>
  <mergeCells count="2">
    <mergeCell ref="E1:L1"/>
    <mergeCell ref="D15:O15"/>
  </mergeCells>
  <pageMargins left="0.7" right="0.7" top="0.75" bottom="0.75" header="0.3" footer="0.3"/>
  <pageSetup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803B748F2E7841943C3A3F90BF50B7" ma:contentTypeVersion="12" ma:contentTypeDescription="Create a new document." ma:contentTypeScope="" ma:versionID="97ef75a08db9bee3e9c78f08b2218bc1">
  <xsd:schema xmlns:xsd="http://www.w3.org/2001/XMLSchema" xmlns:xs="http://www.w3.org/2001/XMLSchema" xmlns:p="http://schemas.microsoft.com/office/2006/metadata/properties" xmlns:ns1="http://schemas.microsoft.com/sharepoint/v3" xmlns:ns2="31246142-53da-4c6e-8310-7365bf844713" xmlns:ns3="0f26e073-685c-4003-894b-89051e647ecf" targetNamespace="http://schemas.microsoft.com/office/2006/metadata/properties" ma:root="true" ma:fieldsID="61bacd10a867b08ff8bf18185ed559f0" ns1:_="" ns2:_="" ns3:_="">
    <xsd:import namespace="http://schemas.microsoft.com/sharepoint/v3"/>
    <xsd:import namespace="31246142-53da-4c6e-8310-7365bf844713"/>
    <xsd:import namespace="0f26e073-685c-4003-894b-89051e647e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246142-53da-4c6e-8310-7365bf8447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6e073-685c-4003-894b-89051e647ec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CC3963-7B77-4B76-BAE1-8BB514D6D11B}">
  <ds:schemaRefs>
    <ds:schemaRef ds:uri="http://purl.org/dc/elements/1.1/"/>
    <ds:schemaRef ds:uri="http://schemas.microsoft.com/office/2006/metadata/properties"/>
    <ds:schemaRef ds:uri="31246142-53da-4c6e-8310-7365bf844713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f26e073-685c-4003-894b-89051e647ec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5D702C7-7A07-49A2-BBEB-FE3C9D4A0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1246142-53da-4c6e-8310-7365bf844713"/>
    <ds:schemaRef ds:uri="0f26e073-685c-4003-894b-89051e647e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716B0E-886A-4207-A120-3798506291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Assumptions</vt:lpstr>
      <vt:lpstr>2018 Budget</vt:lpstr>
      <vt:lpstr>2019 Budget</vt:lpstr>
      <vt:lpstr>2020 Budget</vt:lpstr>
      <vt:lpstr>2021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Bateman, Steve</dc:creator>
  <cp:lastModifiedBy>Otto, Lauren</cp:lastModifiedBy>
  <cp:lastPrinted>2018-12-07T17:46:06Z</cp:lastPrinted>
  <dcterms:created xsi:type="dcterms:W3CDTF">2018-01-22T12:16:29Z</dcterms:created>
  <dcterms:modified xsi:type="dcterms:W3CDTF">2019-01-31T19:00:40Z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0x010100B6803B748F2E7841943C3A3F90BF50B7</vt:lpwstr>
  </property>
</Properties>
</file>